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jcarter\AppData\Local\Mincor\"/>
    </mc:Choice>
  </mc:AlternateContent>
  <xr:revisionPtr revIDLastSave="0" documentId="13_ncr:1_{25C53E55-6756-408F-9803-ADBEEEC55F6F}" xr6:coauthVersionLast="47" xr6:coauthVersionMax="47" xr10:uidLastSave="{00000000-0000-0000-0000-000000000000}"/>
  <workbookProtection workbookAlgorithmName="SHA-512" workbookHashValue="pvZi03KsQ9iStLDUYURAkM/ngkUqOqTVe5DRXclbtdGCcLFe9mBajBZLY6vzTCnw+C/J7W0DamVzE1S8I/pwEg==" workbookSaltValue="SllbXTrYJnbNAjqeiN368Q==" workbookSpinCount="100000" lockStructure="1"/>
  <bookViews>
    <workbookView xWindow="28680" yWindow="-120" windowWidth="29040" windowHeight="15840" tabRatio="771" xr2:uid="{799B310E-CA89-453A-81DE-22B94C4B194D}"/>
  </bookViews>
  <sheets>
    <sheet name="PPI REPORT" sheetId="5" r:id="rId1"/>
    <sheet name="Care for Patients" sheetId="2" state="hidden" r:id="rId2"/>
    <sheet name="Care for Staff" sheetId="3" state="hidden" r:id="rId3"/>
    <sheet name="Daily Activity" sheetId="4" state="hidden" r:id="rId4"/>
    <sheet name="Service Delivery" sheetId="7" state="hidden" r:id="rId5"/>
    <sheet name="Value for Money" sheetId="8" state="hidden" r:id="rId6"/>
    <sheet name="ROGS" sheetId="10" state="hidden" r:id="rId7"/>
  </sheets>
  <definedNames>
    <definedName name="_xlnm._FilterDatabase" localSheetId="4" hidden="1">'Service Delivery'!#REF!</definedName>
    <definedName name="_xlnm.Print_Area" localSheetId="0">'PPI REPORT'!$A$1:$AH$196</definedName>
    <definedName name="_xlnm.Print_Area" localSheetId="6">ROGS!$A$1:$L$30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8" l="1"/>
  <c r="S4" i="4"/>
  <c r="C16" i="10" l="1"/>
  <c r="B16" i="10"/>
  <c r="C11" i="10"/>
  <c r="B11" i="10"/>
  <c r="B6" i="10"/>
  <c r="C32" i="4" l="1"/>
  <c r="C33" i="4" s="1"/>
  <c r="E32" i="4"/>
  <c r="E33" i="4" s="1"/>
  <c r="E34" i="4"/>
  <c r="E27" i="8"/>
  <c r="AC22" i="5" l="1"/>
  <c r="C6" i="10" l="1"/>
  <c r="AE50" i="5"/>
  <c r="E16" i="8" l="1"/>
  <c r="E17" i="8" l="1"/>
  <c r="E18" i="8"/>
  <c r="E19" i="8"/>
  <c r="E20" i="8"/>
  <c r="E21" i="8"/>
  <c r="E22" i="8"/>
  <c r="E23" i="8"/>
  <c r="E24" i="8"/>
  <c r="F24" i="8"/>
  <c r="P21" i="5" l="1"/>
  <c r="G49" i="5"/>
  <c r="G59" i="5" l="1"/>
  <c r="H54" i="5"/>
  <c r="H53" i="5"/>
  <c r="H52" i="5"/>
  <c r="F32" i="8"/>
  <c r="F8" i="8"/>
  <c r="F10" i="8"/>
  <c r="F11" i="8"/>
  <c r="F12" i="8"/>
  <c r="F14" i="8"/>
  <c r="F15" i="8" s="1"/>
  <c r="F16" i="8"/>
  <c r="F17" i="8"/>
  <c r="F19" i="8"/>
  <c r="F20" i="8"/>
  <c r="F22" i="8"/>
  <c r="T57" i="5" s="1"/>
  <c r="F23" i="8"/>
  <c r="F26" i="8"/>
  <c r="F27" i="8"/>
  <c r="F29" i="8"/>
  <c r="F30" i="8"/>
  <c r="F7" i="8"/>
  <c r="E13" i="8"/>
  <c r="E9" i="8"/>
  <c r="V65" i="5" s="1"/>
  <c r="E28" i="8"/>
  <c r="E31" i="8"/>
  <c r="F28" i="8" l="1"/>
  <c r="F25" i="8"/>
  <c r="F21" i="8"/>
  <c r="F18" i="8"/>
  <c r="F9" i="8"/>
  <c r="F31" i="8"/>
  <c r="F13" i="8"/>
  <c r="G73" i="5" l="1"/>
  <c r="AB13" i="5"/>
  <c r="AA13" i="5"/>
  <c r="Z13" i="5"/>
  <c r="X13" i="5"/>
  <c r="R13" i="5"/>
  <c r="N13" i="5"/>
  <c r="G13" i="5"/>
  <c r="G55" i="5"/>
  <c r="R73" i="5"/>
  <c r="R71" i="5"/>
  <c r="R70" i="5"/>
  <c r="R69" i="5"/>
  <c r="R67" i="5"/>
  <c r="R66" i="5"/>
  <c r="R64" i="5"/>
  <c r="R63" i="5"/>
  <c r="R61" i="5"/>
  <c r="R60" i="5"/>
  <c r="R58" i="5"/>
  <c r="R57" i="5"/>
  <c r="R56" i="5"/>
  <c r="R54" i="5"/>
  <c r="R53" i="5"/>
  <c r="R51" i="5"/>
  <c r="R50" i="5"/>
  <c r="R72" i="5"/>
  <c r="R68" i="5"/>
  <c r="R65" i="5"/>
  <c r="R62" i="5"/>
  <c r="R59" i="5"/>
  <c r="R55" i="5"/>
  <c r="R52" i="5"/>
  <c r="R49" i="5"/>
  <c r="R74" i="5"/>
  <c r="Q56" i="5"/>
  <c r="Q50" i="5"/>
  <c r="Q49" i="5"/>
  <c r="Q73" i="5"/>
  <c r="Q71" i="5"/>
  <c r="Q70" i="5"/>
  <c r="Q69" i="5"/>
  <c r="Q67" i="5"/>
  <c r="Q66" i="5"/>
  <c r="Q64" i="5"/>
  <c r="Q63" i="5"/>
  <c r="Q61" i="5"/>
  <c r="Q60" i="5"/>
  <c r="Q58" i="5"/>
  <c r="Q57" i="5"/>
  <c r="Q54" i="5"/>
  <c r="Q53" i="5"/>
  <c r="Q51" i="5"/>
  <c r="Q72" i="5"/>
  <c r="Q68" i="5"/>
  <c r="Q65" i="5"/>
  <c r="Q62" i="5"/>
  <c r="Q59" i="5"/>
  <c r="Q55" i="5"/>
  <c r="Q52" i="5"/>
  <c r="P49" i="5"/>
  <c r="P73" i="5"/>
  <c r="P71" i="5"/>
  <c r="P70" i="5"/>
  <c r="P69" i="5"/>
  <c r="P67" i="5"/>
  <c r="P66" i="5"/>
  <c r="P64" i="5"/>
  <c r="P63" i="5"/>
  <c r="P61" i="5"/>
  <c r="P60" i="5"/>
  <c r="P58" i="5"/>
  <c r="P57" i="5"/>
  <c r="P56" i="5"/>
  <c r="P54" i="5"/>
  <c r="P53" i="5"/>
  <c r="P51" i="5"/>
  <c r="P50" i="5"/>
  <c r="P72" i="5"/>
  <c r="P68" i="5"/>
  <c r="P65" i="5"/>
  <c r="P62" i="5"/>
  <c r="P59" i="5"/>
  <c r="P55" i="5"/>
  <c r="P52" i="5"/>
  <c r="N29" i="5"/>
  <c r="G23" i="5"/>
  <c r="AE14" i="5" l="1"/>
  <c r="AF14" i="5"/>
  <c r="AE15" i="5"/>
  <c r="AF15" i="5"/>
  <c r="AE16" i="5"/>
  <c r="AF16" i="5"/>
  <c r="AE17" i="5"/>
  <c r="AF17" i="5"/>
  <c r="AE18" i="5"/>
  <c r="AF18" i="5"/>
  <c r="AE19" i="5"/>
  <c r="AF19" i="5"/>
  <c r="AE20" i="5"/>
  <c r="AF20" i="5"/>
  <c r="AE21" i="5"/>
  <c r="AF21" i="5"/>
  <c r="AE22" i="5"/>
  <c r="AF22" i="5"/>
  <c r="AE23" i="5"/>
  <c r="AF23" i="5"/>
  <c r="AE24" i="5"/>
  <c r="AF24" i="5"/>
  <c r="AE25" i="5"/>
  <c r="AF25" i="5"/>
  <c r="AE26" i="5"/>
  <c r="AF26" i="5"/>
  <c r="AE27" i="5"/>
  <c r="AF27" i="5"/>
  <c r="AE28" i="5"/>
  <c r="AF28" i="5"/>
  <c r="AE29" i="5"/>
  <c r="AF29" i="5"/>
  <c r="AE30" i="5"/>
  <c r="AF30" i="5"/>
  <c r="AE31" i="5"/>
  <c r="AF31" i="5"/>
  <c r="AE32" i="5"/>
  <c r="AF32" i="5"/>
  <c r="AE33" i="5"/>
  <c r="AF33" i="5"/>
  <c r="AE34" i="5"/>
  <c r="AF34" i="5"/>
  <c r="AE35" i="5"/>
  <c r="AF35" i="5"/>
  <c r="AE36" i="5"/>
  <c r="AF36" i="5"/>
  <c r="AE37" i="5"/>
  <c r="AF37" i="5"/>
  <c r="AE38" i="5"/>
  <c r="AF38" i="5"/>
  <c r="AF13" i="5"/>
  <c r="AE13"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C13" i="5"/>
  <c r="AC14" i="5"/>
  <c r="AC15" i="5"/>
  <c r="AC16" i="5"/>
  <c r="AC17" i="5"/>
  <c r="AC18" i="5"/>
  <c r="AC19" i="5"/>
  <c r="AC20" i="5"/>
  <c r="AC21" i="5"/>
  <c r="AC23" i="5"/>
  <c r="AC24" i="5"/>
  <c r="AC25" i="5"/>
  <c r="AC26" i="5"/>
  <c r="AC27" i="5"/>
  <c r="AC28" i="5"/>
  <c r="AC29" i="5"/>
  <c r="AC30" i="5"/>
  <c r="AC31" i="5"/>
  <c r="AC32" i="5"/>
  <c r="AC33" i="5"/>
  <c r="AC34" i="5"/>
  <c r="AC35" i="5"/>
  <c r="AC36" i="5"/>
  <c r="AC37" i="5"/>
  <c r="AC38"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Z14" i="5"/>
  <c r="Z15" i="5"/>
  <c r="Z16" i="5"/>
  <c r="Z17" i="5"/>
  <c r="Z18" i="5"/>
  <c r="Z19" i="5"/>
  <c r="Z20" i="5"/>
  <c r="Z21" i="5"/>
  <c r="Z22" i="5"/>
  <c r="Z23" i="5"/>
  <c r="Z24" i="5"/>
  <c r="Z25" i="5"/>
  <c r="Z26" i="5"/>
  <c r="Z27" i="5"/>
  <c r="Z28" i="5"/>
  <c r="Z29" i="5"/>
  <c r="Z30" i="5"/>
  <c r="Z31" i="5"/>
  <c r="Z32" i="5"/>
  <c r="Z33" i="5"/>
  <c r="Z34" i="5"/>
  <c r="Z35" i="5"/>
  <c r="Z36" i="5"/>
  <c r="Z37" i="5"/>
  <c r="Z38" i="5"/>
  <c r="X36" i="5"/>
  <c r="X14" i="5"/>
  <c r="X15" i="5"/>
  <c r="X16" i="5"/>
  <c r="X17" i="5"/>
  <c r="X18" i="5"/>
  <c r="X19" i="5"/>
  <c r="X20" i="5"/>
  <c r="X21" i="5"/>
  <c r="X22" i="5"/>
  <c r="X23" i="5"/>
  <c r="X24" i="5"/>
  <c r="X25" i="5"/>
  <c r="X26" i="5"/>
  <c r="X27" i="5"/>
  <c r="X28" i="5"/>
  <c r="X29" i="5"/>
  <c r="X30" i="5"/>
  <c r="X31" i="5"/>
  <c r="X32" i="5"/>
  <c r="X33" i="5"/>
  <c r="X34" i="5"/>
  <c r="X35" i="5"/>
  <c r="X37" i="5"/>
  <c r="X38" i="5"/>
  <c r="G14" i="5"/>
  <c r="S9" i="7" l="1"/>
  <c r="P13" i="5" l="1"/>
  <c r="U21" i="5"/>
  <c r="N38" i="5"/>
  <c r="N37" i="5"/>
  <c r="N36" i="5"/>
  <c r="N35" i="5"/>
  <c r="N34" i="5"/>
  <c r="N33" i="5"/>
  <c r="N31" i="5"/>
  <c r="N30" i="5"/>
  <c r="N28" i="5"/>
  <c r="N27" i="5"/>
  <c r="N25" i="5"/>
  <c r="N18" i="5"/>
  <c r="N17" i="5"/>
  <c r="N15" i="5"/>
  <c r="N22" i="5"/>
  <c r="N21" i="5"/>
  <c r="N20" i="5"/>
  <c r="N24" i="5"/>
  <c r="N23" i="5"/>
  <c r="G15" i="5" l="1"/>
  <c r="G16" i="5"/>
  <c r="G17" i="5"/>
  <c r="G18" i="5"/>
  <c r="G19" i="5"/>
  <c r="G20" i="5"/>
  <c r="G21" i="5"/>
  <c r="G22" i="5"/>
  <c r="G24" i="5"/>
  <c r="G25" i="5"/>
  <c r="G26" i="5"/>
  <c r="G27" i="5"/>
  <c r="G28" i="5"/>
  <c r="G29" i="5"/>
  <c r="G30" i="5"/>
  <c r="G31" i="5"/>
  <c r="G32" i="5"/>
  <c r="G33" i="5"/>
  <c r="G34" i="5"/>
  <c r="G35" i="5"/>
  <c r="G36" i="5"/>
  <c r="G37" i="5"/>
  <c r="G38" i="5"/>
  <c r="G53" i="5"/>
  <c r="G57" i="5"/>
  <c r="G58" i="5"/>
  <c r="N14" i="5"/>
  <c r="G50" i="5"/>
  <c r="K14" i="5"/>
  <c r="K15" i="5"/>
  <c r="K16" i="5"/>
  <c r="K17" i="5"/>
  <c r="K18" i="5"/>
  <c r="K19" i="5"/>
  <c r="K20" i="5"/>
  <c r="K21" i="5"/>
  <c r="K22" i="5"/>
  <c r="K23" i="5"/>
  <c r="K24" i="5"/>
  <c r="K25" i="5"/>
  <c r="K26" i="5"/>
  <c r="K27" i="5"/>
  <c r="K28" i="5"/>
  <c r="K29" i="5"/>
  <c r="K30" i="5"/>
  <c r="K31" i="5"/>
  <c r="K32" i="5"/>
  <c r="K33" i="5"/>
  <c r="K34" i="5"/>
  <c r="K35" i="5"/>
  <c r="K36" i="5"/>
  <c r="K37" i="5"/>
  <c r="K38" i="5"/>
  <c r="K13" i="5"/>
  <c r="I14" i="5"/>
  <c r="I15" i="5"/>
  <c r="I16" i="5"/>
  <c r="I17" i="5"/>
  <c r="I18" i="5"/>
  <c r="I19" i="5"/>
  <c r="I20" i="5"/>
  <c r="I21" i="5"/>
  <c r="I22" i="5"/>
  <c r="I23" i="5"/>
  <c r="I24" i="5"/>
  <c r="I25" i="5"/>
  <c r="I26" i="5"/>
  <c r="I27" i="5"/>
  <c r="I28" i="5"/>
  <c r="I29" i="5"/>
  <c r="I30" i="5"/>
  <c r="I31" i="5"/>
  <c r="I32" i="5"/>
  <c r="I33" i="5"/>
  <c r="I34" i="5"/>
  <c r="I35" i="5"/>
  <c r="I36" i="5"/>
  <c r="I37" i="5"/>
  <c r="I38" i="5"/>
  <c r="I13" i="5"/>
  <c r="O74" i="5" l="1"/>
  <c r="M74" i="5"/>
  <c r="L74" i="5"/>
  <c r="K74" i="5"/>
  <c r="J74" i="5"/>
  <c r="I74" i="5"/>
  <c r="H74" i="5"/>
  <c r="G74" i="5"/>
  <c r="O73" i="5"/>
  <c r="M73" i="5"/>
  <c r="O71" i="5"/>
  <c r="M71" i="5"/>
  <c r="O70" i="5"/>
  <c r="M70" i="5"/>
  <c r="O69" i="5"/>
  <c r="M69" i="5"/>
  <c r="O67" i="5"/>
  <c r="M67" i="5"/>
  <c r="O66" i="5"/>
  <c r="M66" i="5"/>
  <c r="O64" i="5"/>
  <c r="M64" i="5"/>
  <c r="O63" i="5"/>
  <c r="M63" i="5"/>
  <c r="O61" i="5"/>
  <c r="M61" i="5"/>
  <c r="O60" i="5"/>
  <c r="M60" i="5"/>
  <c r="O58" i="5"/>
  <c r="M58" i="5"/>
  <c r="O57" i="5"/>
  <c r="M57" i="5"/>
  <c r="O56" i="5"/>
  <c r="M56" i="5"/>
  <c r="O54" i="5"/>
  <c r="M54" i="5"/>
  <c r="O53" i="5"/>
  <c r="M53" i="5"/>
  <c r="O51" i="5"/>
  <c r="M51" i="5"/>
  <c r="O50" i="5"/>
  <c r="L50" i="5"/>
  <c r="M50" i="5"/>
  <c r="K50" i="5"/>
  <c r="L70" i="5"/>
  <c r="L73" i="5"/>
  <c r="K73" i="5"/>
  <c r="L71" i="5"/>
  <c r="K71" i="5"/>
  <c r="K70" i="5"/>
  <c r="L69" i="5"/>
  <c r="K69" i="5"/>
  <c r="L67" i="5"/>
  <c r="K67" i="5"/>
  <c r="L66" i="5"/>
  <c r="K66" i="5"/>
  <c r="L64" i="5"/>
  <c r="K64" i="5"/>
  <c r="L63" i="5"/>
  <c r="K63" i="5"/>
  <c r="L61" i="5"/>
  <c r="K61" i="5"/>
  <c r="L60" i="5"/>
  <c r="K60" i="5"/>
  <c r="L58" i="5"/>
  <c r="K58" i="5"/>
  <c r="L57" i="5"/>
  <c r="K57" i="5"/>
  <c r="L56" i="5"/>
  <c r="K56" i="5"/>
  <c r="L54" i="5"/>
  <c r="K54" i="5"/>
  <c r="L53" i="5"/>
  <c r="K53" i="5"/>
  <c r="L51" i="5"/>
  <c r="K51" i="5"/>
  <c r="J50" i="5"/>
  <c r="I50" i="5"/>
  <c r="J49" i="5"/>
  <c r="I49" i="5"/>
  <c r="J69" i="5"/>
  <c r="I73" i="5"/>
  <c r="J73" i="5"/>
  <c r="J71" i="5"/>
  <c r="I71" i="5"/>
  <c r="J70" i="5"/>
  <c r="I70" i="5"/>
  <c r="I69" i="5"/>
  <c r="J67" i="5"/>
  <c r="I67" i="5"/>
  <c r="J66" i="5"/>
  <c r="I66" i="5"/>
  <c r="J64" i="5"/>
  <c r="I64" i="5"/>
  <c r="J63" i="5"/>
  <c r="I63" i="5"/>
  <c r="J61" i="5"/>
  <c r="I61" i="5"/>
  <c r="J60" i="5"/>
  <c r="I60" i="5"/>
  <c r="J58" i="5"/>
  <c r="I58" i="5"/>
  <c r="J57" i="5"/>
  <c r="I57" i="5"/>
  <c r="J56" i="5"/>
  <c r="I56" i="5"/>
  <c r="J54" i="5"/>
  <c r="I54" i="5"/>
  <c r="J53" i="5"/>
  <c r="I53" i="5"/>
  <c r="J51" i="5"/>
  <c r="I51" i="5"/>
  <c r="H50" i="5"/>
  <c r="H73" i="5"/>
  <c r="H71" i="5"/>
  <c r="H70" i="5"/>
  <c r="H69" i="5"/>
  <c r="H67" i="5"/>
  <c r="H66" i="5"/>
  <c r="H64" i="5"/>
  <c r="H63" i="5"/>
  <c r="H61" i="5"/>
  <c r="H60" i="5"/>
  <c r="H58" i="5"/>
  <c r="H57" i="5"/>
  <c r="H56" i="5"/>
  <c r="H51" i="5"/>
  <c r="H49" i="5"/>
  <c r="G71" i="5"/>
  <c r="G70" i="5"/>
  <c r="G69" i="5"/>
  <c r="G67" i="5"/>
  <c r="G66" i="5"/>
  <c r="G64" i="5"/>
  <c r="G63" i="5"/>
  <c r="G61" i="5"/>
  <c r="G60" i="5"/>
  <c r="G56" i="5"/>
  <c r="G54" i="5"/>
  <c r="G51" i="5"/>
  <c r="S10" i="7"/>
  <c r="S11" i="7"/>
  <c r="S12" i="7"/>
  <c r="S13" i="7"/>
  <c r="O72" i="5"/>
  <c r="M72" i="5"/>
  <c r="O68" i="5"/>
  <c r="M68" i="5"/>
  <c r="O65" i="5"/>
  <c r="M65" i="5"/>
  <c r="O62" i="5"/>
  <c r="M62" i="5"/>
  <c r="O59" i="5"/>
  <c r="M59" i="5"/>
  <c r="M55" i="5"/>
  <c r="O55" i="5"/>
  <c r="O52" i="5"/>
  <c r="M52" i="5"/>
  <c r="O49" i="5"/>
  <c r="L49" i="5"/>
  <c r="M49" i="5"/>
  <c r="K49" i="5"/>
  <c r="L72" i="5"/>
  <c r="K72" i="5"/>
  <c r="L68" i="5"/>
  <c r="K68" i="5"/>
  <c r="L65" i="5"/>
  <c r="K65" i="5"/>
  <c r="L62" i="5"/>
  <c r="K62" i="5"/>
  <c r="L59" i="5"/>
  <c r="K59" i="5"/>
  <c r="L55" i="5"/>
  <c r="K55" i="5"/>
  <c r="L52" i="5"/>
  <c r="K52" i="5"/>
  <c r="J72" i="5"/>
  <c r="I72" i="5"/>
  <c r="J68" i="5"/>
  <c r="I68" i="5"/>
  <c r="I65" i="5"/>
  <c r="J65" i="5"/>
  <c r="J62" i="5"/>
  <c r="I62" i="5"/>
  <c r="J59" i="5"/>
  <c r="I59" i="5"/>
  <c r="J55" i="5"/>
  <c r="I55" i="5"/>
  <c r="J52" i="5"/>
  <c r="I52" i="5"/>
  <c r="H72" i="5"/>
  <c r="H68" i="5"/>
  <c r="H65" i="5"/>
  <c r="H62" i="5"/>
  <c r="H59" i="5"/>
  <c r="H55" i="5"/>
  <c r="G72" i="5"/>
  <c r="G68" i="5"/>
  <c r="G65" i="5"/>
  <c r="G62" i="5"/>
  <c r="G52" i="5"/>
  <c r="E7" i="8"/>
  <c r="Q74" i="5" l="1"/>
  <c r="P74" i="5"/>
  <c r="T74" i="5"/>
  <c r="T73" i="5" l="1"/>
  <c r="T50" i="5"/>
  <c r="U38" i="5"/>
  <c r="U14" i="5"/>
  <c r="U15" i="5"/>
  <c r="U16" i="5"/>
  <c r="U17" i="5"/>
  <c r="U18" i="5"/>
  <c r="U19" i="5"/>
  <c r="U20" i="5"/>
  <c r="U22" i="5"/>
  <c r="U23" i="5"/>
  <c r="U24" i="5"/>
  <c r="U25" i="5"/>
  <c r="U26" i="5"/>
  <c r="U27" i="5"/>
  <c r="U28" i="5"/>
  <c r="U29" i="5"/>
  <c r="U30" i="5"/>
  <c r="U31" i="5"/>
  <c r="U32" i="5"/>
  <c r="U33" i="5"/>
  <c r="U34" i="5"/>
  <c r="U35" i="5"/>
  <c r="U36" i="5"/>
  <c r="U37" i="5"/>
  <c r="U13" i="5"/>
  <c r="P38" i="5"/>
  <c r="P14" i="5"/>
  <c r="P29" i="5"/>
  <c r="P30" i="5"/>
  <c r="P15" i="5"/>
  <c r="P16" i="5"/>
  <c r="P17" i="5"/>
  <c r="P18" i="5"/>
  <c r="P19" i="5"/>
  <c r="P20" i="5"/>
  <c r="P22" i="5"/>
  <c r="P23" i="5"/>
  <c r="P24" i="5"/>
  <c r="P25" i="5"/>
  <c r="P26" i="5"/>
  <c r="P27" i="5"/>
  <c r="P28" i="5"/>
  <c r="P31" i="5"/>
  <c r="P32" i="5"/>
  <c r="P33" i="5"/>
  <c r="P34" i="5"/>
  <c r="P35" i="5"/>
  <c r="P36" i="5"/>
  <c r="P37" i="5"/>
  <c r="R38" i="5" l="1"/>
  <c r="R14" i="5"/>
  <c r="R15" i="5"/>
  <c r="R16" i="5"/>
  <c r="R17" i="5"/>
  <c r="R18" i="5"/>
  <c r="R19" i="5"/>
  <c r="R20" i="5"/>
  <c r="R21" i="5"/>
  <c r="R22" i="5"/>
  <c r="R23" i="5"/>
  <c r="R24" i="5"/>
  <c r="R25" i="5"/>
  <c r="R26" i="5"/>
  <c r="R27" i="5"/>
  <c r="R28" i="5"/>
  <c r="R29" i="5"/>
  <c r="R30" i="5"/>
  <c r="R31" i="5"/>
  <c r="R32" i="5"/>
  <c r="R33" i="5"/>
  <c r="R34" i="5"/>
  <c r="R35" i="5"/>
  <c r="R36" i="5"/>
  <c r="R37" i="5"/>
  <c r="T71" i="5"/>
  <c r="T69" i="5"/>
  <c r="T66" i="5"/>
  <c r="T64" i="5"/>
  <c r="T67" i="5" l="1"/>
  <c r="T65" i="5" s="1"/>
  <c r="T70" i="5"/>
  <c r="T68" i="5" s="1"/>
  <c r="E26" i="8" l="1"/>
  <c r="E8" i="8" l="1"/>
  <c r="N32" i="5"/>
  <c r="N26" i="5"/>
  <c r="N19" i="5"/>
  <c r="N16" i="5"/>
  <c r="V49" i="5" l="1"/>
  <c r="E11" i="8" l="1"/>
  <c r="T72" i="5"/>
  <c r="AF71" i="5" l="1"/>
  <c r="AE71" i="5"/>
  <c r="AF70" i="5"/>
  <c r="AF69" i="5"/>
  <c r="AE70" i="5"/>
  <c r="AE69" i="5"/>
  <c r="AF68" i="5"/>
  <c r="AE68" i="5" l="1"/>
  <c r="AF66" i="5"/>
  <c r="AF65" i="5"/>
  <c r="AF63" i="5"/>
  <c r="AE66" i="5"/>
  <c r="AE65" i="5"/>
  <c r="AE63" i="5"/>
  <c r="AF59" i="5"/>
  <c r="AF60" i="5"/>
  <c r="AF58" i="5"/>
  <c r="AE58" i="5"/>
  <c r="AF56" i="5"/>
  <c r="AF55" i="5"/>
  <c r="AE55" i="5"/>
  <c r="AE59" i="5"/>
  <c r="AE60" i="5"/>
  <c r="AE56" i="5"/>
  <c r="AF54" i="5"/>
  <c r="AE54" i="5"/>
  <c r="AF51" i="5"/>
  <c r="AF52" i="5"/>
  <c r="AF50" i="5"/>
  <c r="AE51" i="5"/>
  <c r="AE52" i="5"/>
  <c r="E10" i="8" l="1"/>
  <c r="E15" i="8"/>
  <c r="E30" i="8"/>
  <c r="E14" i="8"/>
  <c r="V56" i="5"/>
  <c r="V69" i="5"/>
  <c r="V66" i="5"/>
  <c r="V67" i="5"/>
  <c r="V74" i="5"/>
  <c r="AF61" i="5"/>
  <c r="AE61" i="5"/>
  <c r="AF57" i="5"/>
  <c r="AE57" i="5"/>
  <c r="AF53" i="5"/>
  <c r="AE53" i="5"/>
  <c r="V58" i="5" l="1"/>
  <c r="V70" i="5"/>
  <c r="V54" i="5"/>
  <c r="V73" i="5"/>
  <c r="V72" i="5" s="1"/>
  <c r="V53" i="5"/>
  <c r="V60" i="5"/>
  <c r="V62" i="5"/>
  <c r="E12" i="8"/>
  <c r="V59" i="5"/>
  <c r="E29" i="8"/>
  <c r="V50" i="5" s="1"/>
  <c r="E25" i="8"/>
  <c r="T51" i="5"/>
  <c r="T49" i="5" s="1"/>
  <c r="V64" i="5" l="1"/>
  <c r="V52" i="5"/>
  <c r="V71" i="5"/>
  <c r="V55" i="5"/>
  <c r="V61" i="5"/>
  <c r="V63" i="5"/>
  <c r="V68" i="5"/>
  <c r="V51" i="5"/>
  <c r="V57" i="5"/>
  <c r="T53" i="5"/>
  <c r="T56" i="5"/>
  <c r="T63" i="5"/>
  <c r="T62" i="5" s="1"/>
  <c r="T54" i="5"/>
  <c r="T60" i="5"/>
  <c r="T61" i="5"/>
  <c r="T58" i="5"/>
  <c r="T59" i="5" l="1"/>
  <c r="T55" i="5"/>
  <c r="T52" i="5"/>
</calcChain>
</file>

<file path=xl/sharedStrings.xml><?xml version="1.0" encoding="utf-8"?>
<sst xmlns="http://schemas.openxmlformats.org/spreadsheetml/2006/main" count="1358" uniqueCount="285">
  <si>
    <t xml:space="preserve">Department of Health        </t>
  </si>
  <si>
    <t>Queensland Ambulance Service</t>
  </si>
  <si>
    <t xml:space="preserve"> </t>
  </si>
  <si>
    <t xml:space="preserve">
Regions and Districts</t>
  </si>
  <si>
    <r>
      <t>Clinically Meaningful
Pain Reduction %
Cardiac Patients</t>
    </r>
    <r>
      <rPr>
        <b/>
        <vertAlign val="superscript"/>
        <sz val="8"/>
        <color theme="0"/>
        <rFont val="Calibri"/>
        <family val="2"/>
        <scheme val="minor"/>
      </rPr>
      <t>1,5</t>
    </r>
  </si>
  <si>
    <r>
      <t>Clinically Meaningful
Pain Reduction %
Trauma Patients</t>
    </r>
    <r>
      <rPr>
        <b/>
        <vertAlign val="superscript"/>
        <sz val="8"/>
        <color theme="0"/>
        <rFont val="Calibri"/>
        <family val="2"/>
        <scheme val="minor"/>
      </rPr>
      <t>1,5</t>
    </r>
  </si>
  <si>
    <r>
      <t>% of Emergency &amp; Urgent Patients Treated &amp; Not Transported</t>
    </r>
    <r>
      <rPr>
        <b/>
        <vertAlign val="superscript"/>
        <sz val="8"/>
        <color theme="0"/>
        <rFont val="Calibri"/>
        <family val="2"/>
        <scheme val="minor"/>
      </rPr>
      <t>1</t>
    </r>
  </si>
  <si>
    <r>
      <t xml:space="preserve">Clinical Attrition %
(ROGS definition) </t>
    </r>
    <r>
      <rPr>
        <b/>
        <vertAlign val="superscript"/>
        <sz val="8"/>
        <color theme="0"/>
        <rFont val="Calibri"/>
        <family val="2"/>
        <scheme val="minor"/>
      </rPr>
      <t>4</t>
    </r>
    <r>
      <rPr>
        <b/>
        <sz val="10"/>
        <color theme="0"/>
        <rFont val="Calibri"/>
        <family val="2"/>
        <scheme val="minor"/>
      </rPr>
      <t xml:space="preserve"> </t>
    </r>
  </si>
  <si>
    <r>
      <t>Occupational Violence
Staff Safety Index</t>
    </r>
    <r>
      <rPr>
        <b/>
        <vertAlign val="superscript"/>
        <sz val="8"/>
        <color theme="0"/>
        <rFont val="Calibri"/>
        <family val="2"/>
        <scheme val="minor"/>
      </rPr>
      <t>1,2,3</t>
    </r>
  </si>
  <si>
    <r>
      <t>% Eligible Officers with Current Performance
Development Plans</t>
    </r>
    <r>
      <rPr>
        <b/>
        <vertAlign val="superscript"/>
        <sz val="8"/>
        <color theme="0"/>
        <rFont val="Calibri"/>
        <family val="2"/>
        <scheme val="minor"/>
      </rPr>
      <t>2,3,7</t>
    </r>
  </si>
  <si>
    <r>
      <t>Injury Downtime
Rate %</t>
    </r>
    <r>
      <rPr>
        <b/>
        <vertAlign val="superscript"/>
        <sz val="8"/>
        <color theme="0"/>
        <rFont val="Calibri"/>
        <family val="2"/>
        <scheme val="minor"/>
      </rPr>
      <t xml:space="preserve"> 3</t>
    </r>
  </si>
  <si>
    <t>Far Northern Region</t>
  </si>
  <si>
    <t>Cairns</t>
  </si>
  <si>
    <t>Torres and Cape</t>
  </si>
  <si>
    <t>Northern Region</t>
  </si>
  <si>
    <t>North West</t>
  </si>
  <si>
    <t>Townsville</t>
  </si>
  <si>
    <t>Central Region</t>
  </si>
  <si>
    <t>Central Queensland</t>
  </si>
  <si>
    <t>Central West</t>
  </si>
  <si>
    <t>Mackay</t>
  </si>
  <si>
    <t>Sunshine Coast &amp; Wide Bay Region</t>
  </si>
  <si>
    <t>Sunshine Coast</t>
  </si>
  <si>
    <t>Wide Bay</t>
  </si>
  <si>
    <t>Darling Downs &amp; South West Region</t>
  </si>
  <si>
    <t>Darling Downs</t>
  </si>
  <si>
    <t>South West</t>
  </si>
  <si>
    <t>Metro North Region</t>
  </si>
  <si>
    <t>Moreton</t>
  </si>
  <si>
    <t>North Brisbane</t>
  </si>
  <si>
    <t>Metro South Region</t>
  </si>
  <si>
    <t>Logan</t>
  </si>
  <si>
    <t>South Brisbane</t>
  </si>
  <si>
    <t>West Moreton</t>
  </si>
  <si>
    <t>Gold Coast Region</t>
  </si>
  <si>
    <t>Gold Coast</t>
  </si>
  <si>
    <t>Statewide</t>
  </si>
  <si>
    <t xml:space="preserve">
Regions and Districts</t>
  </si>
  <si>
    <t>50th Percentile</t>
  </si>
  <si>
    <t>90th Percentile</t>
  </si>
  <si>
    <t>% &lt; 30
mins</t>
  </si>
  <si>
    <t>% &lt; 60
mins</t>
  </si>
  <si>
    <t>Population</t>
  </si>
  <si>
    <r>
      <t>Cost per Incident
(Emergency, Urgent &amp; Non-Emergency
Medically Authorised)</t>
    </r>
    <r>
      <rPr>
        <b/>
        <vertAlign val="superscript"/>
        <sz val="8"/>
        <color theme="0"/>
        <rFont val="Calibri"/>
        <family val="2"/>
        <scheme val="minor"/>
      </rPr>
      <t>1</t>
    </r>
  </si>
  <si>
    <r>
      <t xml:space="preserve">
Report on Government Services
 (ROGS) 2026</t>
    </r>
    <r>
      <rPr>
        <b/>
        <vertAlign val="superscript"/>
        <sz val="8"/>
        <color theme="0"/>
        <rFont val="Calibri"/>
        <family val="2"/>
        <scheme val="minor"/>
      </rPr>
      <t>1</t>
    </r>
  </si>
  <si>
    <t>QAS</t>
  </si>
  <si>
    <t>National</t>
  </si>
  <si>
    <t>1A</t>
  </si>
  <si>
    <t>1B</t>
  </si>
  <si>
    <t>1C</t>
  </si>
  <si>
    <t>2A</t>
  </si>
  <si>
    <t>2B</t>
  </si>
  <si>
    <t>2C</t>
  </si>
  <si>
    <t>Patient Experience - Overall</t>
  </si>
  <si>
    <t>Level of care provided by Paramedics</t>
  </si>
  <si>
    <t xml:space="preserve">Level of trust &amp; confidence in Paramedics </t>
  </si>
  <si>
    <t>Cost per Incident</t>
  </si>
  <si>
    <t>Cost per Capita</t>
  </si>
  <si>
    <t>Total Incidents</t>
  </si>
  <si>
    <t>Incidents per 1,000 People</t>
  </si>
  <si>
    <t>Response to Incident Ratio</t>
  </si>
  <si>
    <t>Total Patients Attended</t>
  </si>
  <si>
    <t>Patients Transported</t>
  </si>
  <si>
    <t>No. of Patients Treated Not Transported</t>
  </si>
  <si>
    <t>% of Patients Treated Not Transported</t>
  </si>
  <si>
    <t>Triple Zero (000) call answering</t>
  </si>
  <si>
    <t>% of Triple Zero (000) calls answered in</t>
  </si>
  <si>
    <t>less than or equal to 10 seconds</t>
  </si>
  <si>
    <t>Number of Triple Zero (000) calls received</t>
  </si>
  <si>
    <r>
      <t xml:space="preserve">Cardiac Arrest Survival Rate </t>
    </r>
    <r>
      <rPr>
        <vertAlign val="superscript"/>
        <sz val="8"/>
        <color theme="1"/>
        <rFont val="MetaBoldLF-Roman"/>
        <family val="2"/>
      </rPr>
      <t>2</t>
    </r>
  </si>
  <si>
    <r>
      <t xml:space="preserve">Total Salaried Staff </t>
    </r>
    <r>
      <rPr>
        <sz val="8"/>
        <color theme="1"/>
        <rFont val="MetaBoldLF-Roman"/>
        <family val="2"/>
      </rPr>
      <t xml:space="preserve"> (Ambulance Operatives only)</t>
    </r>
  </si>
  <si>
    <t>Ambulance Operatives</t>
  </si>
  <si>
    <t>Operational Workforce Attrition</t>
  </si>
  <si>
    <t>Paramedics per 100,000 Population</t>
  </si>
  <si>
    <t>Statewide figures represent a percentage of all eligible staff, with exception</t>
  </si>
  <si>
    <t xml:space="preserve">of 'Occupational Violence Staff Safety Index' which represents physical </t>
  </si>
  <si>
    <r>
      <t>Public Performance Indicators</t>
    </r>
    <r>
      <rPr>
        <sz val="28"/>
        <color rgb="FF636467"/>
        <rFont val="Calibri"/>
        <family val="2"/>
        <scheme val="minor"/>
      </rPr>
      <t xml:space="preserve"> Explanatory Notes</t>
    </r>
  </si>
  <si>
    <r>
      <t xml:space="preserve">Public Folders ‎&gt; QAS ‎&gt; Operational Business Intelligence and Planning ‎&gt; 1. OBIP Reporting ‎&gt; 5. Quarterly Reports ‎&gt; </t>
    </r>
    <r>
      <rPr>
        <b/>
        <sz val="10"/>
        <color theme="1"/>
        <rFont val="Calibri"/>
        <family val="2"/>
        <scheme val="minor"/>
      </rPr>
      <t>Public Performance Indicators‬</t>
    </r>
  </si>
  <si>
    <r>
      <rPr>
        <b/>
        <sz val="11"/>
        <rFont val="Wingdings 3"/>
        <family val="1"/>
        <charset val="2"/>
      </rPr>
      <t>Ê</t>
    </r>
    <r>
      <rPr>
        <b/>
        <sz val="9.9"/>
        <rFont val="Calibri"/>
        <family val="2"/>
      </rPr>
      <t xml:space="preserve">  </t>
    </r>
    <r>
      <rPr>
        <b/>
        <sz val="11"/>
        <rFont val="Calibri"/>
        <family val="2"/>
        <scheme val="minor"/>
      </rPr>
      <t>01. Care for Patients IPR Fact Daily</t>
    </r>
  </si>
  <si>
    <r>
      <rPr>
        <sz val="11"/>
        <rFont val="Wingdings"/>
        <charset val="2"/>
      </rPr>
      <t></t>
    </r>
    <r>
      <rPr>
        <sz val="9.9"/>
        <rFont val="Calibri"/>
        <family val="2"/>
      </rPr>
      <t xml:space="preserve">   </t>
    </r>
    <r>
      <rPr>
        <sz val="11"/>
        <rFont val="Calibri"/>
        <family val="2"/>
        <scheme val="minor"/>
      </rPr>
      <t>Data will need to be filtered to the end of the relevant quarter prior to running the Cognos report.</t>
    </r>
  </si>
  <si>
    <t>CARD_P_PAIN_CLIN_REDUC</t>
  </si>
  <si>
    <t>TRAUM_P_PAIN_CLIN_REDUC</t>
  </si>
  <si>
    <t>PAT_P_TREATED_NOT_TRANSPORTED</t>
  </si>
  <si>
    <t>Metro North</t>
  </si>
  <si>
    <t>Metro South</t>
  </si>
  <si>
    <t>Sunshine Coast And Wide Bay</t>
  </si>
  <si>
    <t>Darling Downs And South West</t>
  </si>
  <si>
    <t>Central</t>
  </si>
  <si>
    <t>Northern</t>
  </si>
  <si>
    <t>Far Northern</t>
  </si>
  <si>
    <t>Torres And Cape</t>
  </si>
  <si>
    <t>ü</t>
  </si>
  <si>
    <t>These figures are correct at time of reporting and will change slightly if data is rerun</t>
  </si>
  <si>
    <t>FYI the calculation for this is
(Sum Deliberate Physical Attacks and Verbal attacks / Hours Worked) * 100,000 hrs</t>
  </si>
  <si>
    <t>WHS DATA</t>
  </si>
  <si>
    <t>LMS DATA</t>
  </si>
  <si>
    <r>
      <t xml:space="preserve">Clinical Attrition Data provided by HR Reporting.  This gets emailed every month and saved in the  below file.  A rule has been created to transfer the email from the RPR Unit inbox through to OBIP Inbox.
Data saved S:\OBIP\Operational Reporting\Incoming Data\HR Clinical Attrition (PPI's)
</t>
    </r>
    <r>
      <rPr>
        <b/>
        <sz val="10"/>
        <color rgb="FFC00000"/>
        <rFont val="Calibri"/>
        <family val="2"/>
        <scheme val="minor"/>
      </rPr>
      <t>Do not override the Region/District names as the formulas on the PPI Report page is looking for a particular name.</t>
    </r>
  </si>
  <si>
    <t>Clinical Attrition %</t>
  </si>
  <si>
    <t>WHS and LMS Reporting need to provide the data in this table.
Go to last quarter file and send WHS and LMS the data they provided for the last quarter and ask them to update for the FYTD ending the relevant quarter - (or full year if it's ending qtr 4).
Do not override Region/District names.  Data returned from WHS and LMS should be in the correct order and you only need to transfer the data.</t>
  </si>
  <si>
    <t>Occupational Violence - Staff Safety Index</t>
  </si>
  <si>
    <t>Injury Downtime Rate %</t>
  </si>
  <si>
    <t>Total number of 
Deliberate Physical Attacks
 and Verbal Threats</t>
  </si>
  <si>
    <t>Hours Worked</t>
  </si>
  <si>
    <t>% Eligible Officers with Current Performance Development Plans</t>
  </si>
  <si>
    <r>
      <rPr>
        <b/>
        <sz val="12"/>
        <rFont val="Calibri"/>
        <family val="2"/>
        <scheme val="minor"/>
      </rPr>
      <t>WHS DATA</t>
    </r>
    <r>
      <rPr>
        <sz val="12"/>
        <rFont val="Calibri"/>
        <family val="2"/>
        <scheme val="minor"/>
      </rPr>
      <t xml:space="preserve">
Email to be sent to Kimberley Murphy and Aaron Minos
</t>
    </r>
    <r>
      <rPr>
        <b/>
        <sz val="12"/>
        <rFont val="Calibri"/>
        <family val="2"/>
        <scheme val="minor"/>
      </rPr>
      <t>LMS Data</t>
    </r>
    <r>
      <rPr>
        <sz val="12"/>
        <rFont val="Calibri"/>
        <family val="2"/>
        <scheme val="minor"/>
      </rPr>
      <t xml:space="preserve">
Email to be sent to QAS.LearningSupport@ambulance.qld.gov.au</t>
    </r>
  </si>
  <si>
    <t>FAR NORTHERN REGION</t>
  </si>
  <si>
    <t>Far Northern Region 2</t>
  </si>
  <si>
    <t>Cairns Operations Centre</t>
  </si>
  <si>
    <t>NORTHERN REGION</t>
  </si>
  <si>
    <t>LMS to also update caveat below with date ranges.  Make sure this gets transferred into page 2 of the PPI Report.</t>
  </si>
  <si>
    <t>Northern Region 2</t>
  </si>
  <si>
    <t>Townsville Operations Centre</t>
  </si>
  <si>
    <t>CENTRAL REGION</t>
  </si>
  <si>
    <t>Central Region 2</t>
  </si>
  <si>
    <t>Rockhampton Operations Centre</t>
  </si>
  <si>
    <t>SUNSHINE COAST &amp; WIDE BAY REGION</t>
  </si>
  <si>
    <t>Sunshine Coast and Wide Bay Region 2</t>
  </si>
  <si>
    <t>6/01/2025 - Email advice for Qtr 2</t>
  </si>
  <si>
    <t>Good Afternoon Deb</t>
  </si>
  <si>
    <t xml:space="preserve">At the moment we are experiencing some issues with LMS and the import of ROAs and HR data specifically. We have tried all possible local fixes with no success and are now waiting for the vendor to investigate and resolve the issue. </t>
  </si>
  <si>
    <t>Maroochydore Operations Centre</t>
  </si>
  <si>
    <t>The impact of this failure, which began 1 November 2024, is:</t>
  </si>
  <si>
    <t>DARLING DOWNS &amp; SOUTH WEST REGION</t>
  </si>
  <si>
    <t>An eROA submission is not reflected in the LMS</t>
  </si>
  <si>
    <t>Darling Downs and South West Region 2</t>
  </si>
  <si>
    <t>New HR data that requires importation is not reflected in the LMS</t>
  </si>
  <si>
    <t>Profiles for new starters are unable to be created in the LMS</t>
  </si>
  <si>
    <t xml:space="preserve">Staff moving positions, whether permanently or in an acting capacity, lose all access to the LMS </t>
  </si>
  <si>
    <t>Toowoomba Operations Centre</t>
  </si>
  <si>
    <t>A bit of good news is:</t>
  </si>
  <si>
    <t>I have been able to find a work around to re-instate access privileges to the LMS but only to current staff who are moving positions</t>
  </si>
  <si>
    <t>Metro North Region 2</t>
  </si>
  <si>
    <t>WHS</t>
  </si>
  <si>
    <t>and I can assure you that course completion, eROA and HR data is still being maintained</t>
  </si>
  <si>
    <t xml:space="preserve">The plan is for the LMS to be updated with all the outstanding data when the issue is resolved by the vendor. I apologise for the frustration and inconvenience this issue has created. </t>
  </si>
  <si>
    <t>Regards</t>
  </si>
  <si>
    <t>Brisbane Operations Centre</t>
  </si>
  <si>
    <t>LMS</t>
  </si>
  <si>
    <t>Susan</t>
  </si>
  <si>
    <t>SEQ Patient Transport Services</t>
  </si>
  <si>
    <t>METRO SOUTH REGION</t>
  </si>
  <si>
    <t>8/04/2025 - Email advice for Qtr 3</t>
  </si>
  <si>
    <t>Metro South Region 2</t>
  </si>
  <si>
    <t>Hi Deb</t>
  </si>
  <si>
    <t>Unfortunately our LMS system is still unable to run reports so we will not be able to update the data as requested.</t>
  </si>
  <si>
    <t>The good news is that our new system is in the final stages and will be rolling out soon, so reporting should be available again in the next month.</t>
  </si>
  <si>
    <t>Apologies for the inconvenience.</t>
  </si>
  <si>
    <t>GOLD COAST REGION</t>
  </si>
  <si>
    <t>Many thanks</t>
  </si>
  <si>
    <t>Gold Coast Region 2</t>
  </si>
  <si>
    <t>Bree</t>
  </si>
  <si>
    <t>Southport Operations Centre</t>
  </si>
  <si>
    <t>Head Office</t>
  </si>
  <si>
    <t>STATEWIDE</t>
  </si>
  <si>
    <r>
      <t xml:space="preserve">‪Public Folders ‎&gt; QAS ‎&gt; Operational Business Intelligence and Planning ‎&gt; 1. OBIP Reporting ‎&gt; 5. Quarterly Reports ‎&gt; </t>
    </r>
    <r>
      <rPr>
        <b/>
        <sz val="10"/>
        <color theme="1"/>
        <rFont val="Calibri"/>
        <family val="2"/>
        <scheme val="minor"/>
      </rPr>
      <t>Public Performance Indicators‬</t>
    </r>
  </si>
  <si>
    <r>
      <rPr>
        <b/>
        <u/>
        <sz val="10"/>
        <color theme="1"/>
        <rFont val="Calibri"/>
        <family val="2"/>
        <scheme val="minor"/>
      </rPr>
      <t>NOTE:</t>
    </r>
    <r>
      <rPr>
        <sz val="10"/>
        <color theme="1"/>
        <rFont val="Calibri"/>
        <family val="2"/>
        <scheme val="minor"/>
      </rPr>
      <t xml:space="preserve">  Before running the reports in cognos, adjust the date range below calculating the number of days in the reporting period and edit the calculation in cognos using the correct number of days (shown below).  If the FY is a leap year, you will need to run the report with the correct number of days for both FYTD periods.</t>
    </r>
  </si>
  <si>
    <r>
      <rPr>
        <b/>
        <sz val="10"/>
        <color theme="1"/>
        <rFont val="Calibri"/>
        <family val="2"/>
        <scheme val="minor"/>
      </rPr>
      <t>All data to be filtered to the end of the quarterly reporting period prior to running the cognos reports.</t>
    </r>
    <r>
      <rPr>
        <sz val="10"/>
        <color theme="1"/>
        <rFont val="Calibri"/>
        <family val="2"/>
        <scheme val="minor"/>
      </rPr>
      <t xml:space="preserve">
Refer to Note at the top right of the page.</t>
    </r>
  </si>
  <si>
    <t>02vs2. Daily Activity Incidents - Emergency and non Emergency</t>
  </si>
  <si>
    <t>All data to be filtered to the end of the quarterly reporting period prior to running the cognos reports.</t>
  </si>
  <si>
    <t>03. Daily Activity - Total PatientsTransported Y</t>
  </si>
  <si>
    <t>FY 2025-26 ending</t>
  </si>
  <si>
    <t>For Web Content Wording</t>
  </si>
  <si>
    <t>Emergency  &amp; Urgent
Incidents</t>
  </si>
  <si>
    <t>Non-Emergency &amp; Medically Authorised Incidents</t>
  </si>
  <si>
    <t>Total Patients Transported by Road</t>
  </si>
  <si>
    <t>quarter 3</t>
  </si>
  <si>
    <t>FYTD 2024/25</t>
  </si>
  <si>
    <t>FYTD 2025/26</t>
  </si>
  <si>
    <t>FYTD 2024-25</t>
  </si>
  <si>
    <t>FYTD 2025-26</t>
  </si>
  <si>
    <t>Jul</t>
  </si>
  <si>
    <t>District / Region</t>
  </si>
  <si>
    <t>No. Code 1</t>
  </si>
  <si>
    <t>Daily Activity</t>
  </si>
  <si>
    <t>Code 1 &amp; 2</t>
  </si>
  <si>
    <t>Code 3 &amp; 4</t>
  </si>
  <si>
    <t>TOTAL</t>
  </si>
  <si>
    <t>Aug</t>
  </si>
  <si>
    <t>Sep</t>
  </si>
  <si>
    <t>Adjust date range to reflect Qtrly reporting period</t>
  </si>
  <si>
    <t>Oct</t>
  </si>
  <si>
    <t>Nov</t>
  </si>
  <si>
    <t>Dec</t>
  </si>
  <si>
    <t>Jan</t>
  </si>
  <si>
    <t>Feb</t>
  </si>
  <si>
    <t>Mar</t>
  </si>
  <si>
    <t>Apr</t>
  </si>
  <si>
    <t>May</t>
  </si>
  <si>
    <t>Jun</t>
  </si>
  <si>
    <t>Reminder when it's a leap year to add 1 to date range above</t>
  </si>
  <si>
    <r>
      <t xml:space="preserve">Public Folders ‎&gt; QAS ‎&gt; Operational Business Intelligence and Planning ‎&gt; 1. OBIP Reporting ‎&gt; 5. Quarterly Reports ‎&gt; 
</t>
    </r>
    <r>
      <rPr>
        <b/>
        <sz val="10"/>
        <color theme="1"/>
        <rFont val="Calibri"/>
        <family val="2"/>
        <scheme val="minor"/>
      </rPr>
      <t>Public Performance Indicators‬</t>
    </r>
  </si>
  <si>
    <r>
      <rPr>
        <b/>
        <u/>
        <sz val="10"/>
        <color theme="1"/>
        <rFont val="Calibri"/>
        <family val="2"/>
        <scheme val="minor"/>
      </rPr>
      <t>NOTE</t>
    </r>
    <r>
      <rPr>
        <b/>
        <sz val="10"/>
        <color theme="1"/>
        <rFont val="Calibri"/>
        <family val="2"/>
        <scheme val="minor"/>
      </rPr>
      <t>:  Data will need to be filtered to the end of the relevant quarter prior to running the Cognos report.</t>
    </r>
  </si>
  <si>
    <r>
      <rPr>
        <b/>
        <sz val="10"/>
        <color theme="1"/>
        <rFont val="Wingdings 3"/>
        <family val="1"/>
        <charset val="2"/>
      </rPr>
      <t>Ê</t>
    </r>
    <r>
      <rPr>
        <b/>
        <sz val="10"/>
        <color theme="1"/>
        <rFont val="Calibri"/>
        <family val="2"/>
      </rPr>
      <t xml:space="preserve">  </t>
    </r>
    <r>
      <rPr>
        <b/>
        <sz val="10"/>
        <color theme="1"/>
        <rFont val="Calibri"/>
        <family val="2"/>
        <scheme val="minor"/>
      </rPr>
      <t>04</t>
    </r>
    <r>
      <rPr>
        <sz val="10"/>
        <color theme="1"/>
        <rFont val="Calibri"/>
        <family val="2"/>
        <scheme val="minor"/>
      </rPr>
      <t>. Service Delivery - Code 2B % &lt; 30 mins</t>
    </r>
  </si>
  <si>
    <r>
      <rPr>
        <b/>
        <sz val="10"/>
        <color theme="1"/>
        <rFont val="Wingdings 3"/>
        <family val="1"/>
        <charset val="2"/>
      </rPr>
      <t>Ê</t>
    </r>
    <r>
      <rPr>
        <b/>
        <sz val="10"/>
        <color theme="1"/>
        <rFont val="Calibri"/>
        <family val="2"/>
      </rPr>
      <t xml:space="preserve">  </t>
    </r>
    <r>
      <rPr>
        <b/>
        <sz val="10"/>
        <color theme="1"/>
        <rFont val="Calibri"/>
        <family val="2"/>
        <scheme val="minor"/>
      </rPr>
      <t>05</t>
    </r>
    <r>
      <rPr>
        <sz val="10"/>
        <color theme="1"/>
        <rFont val="Calibri"/>
        <family val="2"/>
        <scheme val="minor"/>
      </rPr>
      <t>. Service Delivery - Code 2C% &lt; 60mins</t>
    </r>
  </si>
  <si>
    <r>
      <rPr>
        <sz val="10"/>
        <color theme="1"/>
        <rFont val="Wingdings 3"/>
        <family val="1"/>
        <charset val="2"/>
      </rPr>
      <t>Ê</t>
    </r>
    <r>
      <rPr>
        <sz val="10"/>
        <color theme="1"/>
        <rFont val="Calibri"/>
        <family val="2"/>
      </rPr>
      <t xml:space="preserve">  </t>
    </r>
    <r>
      <rPr>
        <b/>
        <sz val="10"/>
        <color theme="1"/>
        <rFont val="Calibri"/>
        <family val="2"/>
        <scheme val="minor"/>
      </rPr>
      <t>06</t>
    </r>
    <r>
      <rPr>
        <sz val="10"/>
        <color theme="1"/>
        <rFont val="Calibri"/>
        <family val="2"/>
        <scheme val="minor"/>
      </rPr>
      <t>. Service Delivery - 
Code 3 and 4 % ontime</t>
    </r>
  </si>
  <si>
    <r>
      <t>Public Folders ‎&gt; QAS ‎&gt; Information Support Unit ‎&gt; Dev ‎&gt;</t>
    </r>
    <r>
      <rPr>
        <b/>
        <sz val="11"/>
        <color theme="1"/>
        <rFont val="Calibri"/>
        <family val="2"/>
        <scheme val="minor"/>
      </rPr>
      <t xml:space="preserve"> New Station Hierarchy‬</t>
    </r>
  </si>
  <si>
    <t>Data in this table linked to reporting tab</t>
  </si>
  <si>
    <t>Code 2B % 
&lt; 30 mins</t>
  </si>
  <si>
    <t>Code 2C % 
&lt; 60 mins</t>
  </si>
  <si>
    <t>% of Non-Emergency Incidents Attended to by Appointment Time</t>
  </si>
  <si>
    <r>
      <rPr>
        <b/>
        <u/>
        <sz val="12"/>
        <color rgb="FF222222"/>
        <rFont val="Wingdings 3"/>
        <family val="1"/>
        <charset val="2"/>
      </rPr>
      <t>Ê</t>
    </r>
    <r>
      <rPr>
        <b/>
        <u/>
        <sz val="12"/>
        <color rgb="FF222222"/>
        <rFont val="Calibri"/>
        <family val="2"/>
      </rPr>
      <t xml:space="preserve">   </t>
    </r>
    <r>
      <rPr>
        <b/>
        <u/>
        <sz val="12"/>
        <color rgb="FF222222"/>
        <rFont val="Calibri"/>
        <family val="2"/>
        <scheme val="minor"/>
      </rPr>
      <t>Custom Response Time Percentiles Region Simples_TEST2</t>
    </r>
  </si>
  <si>
    <r>
      <rPr>
        <b/>
        <u/>
        <sz val="12"/>
        <color rgb="FF222222"/>
        <rFont val="Wingdings 3"/>
        <family val="1"/>
        <charset val="2"/>
      </rPr>
      <t>Ê</t>
    </r>
    <r>
      <rPr>
        <b/>
        <u/>
        <sz val="12"/>
        <color rgb="FF222222"/>
        <rFont val="Calibri"/>
        <family val="2"/>
      </rPr>
      <t xml:space="preserve">  </t>
    </r>
    <r>
      <rPr>
        <b/>
        <u/>
        <sz val="12"/>
        <color rgb="FF222222"/>
        <rFont val="Calibri"/>
        <family val="2"/>
        <scheme val="minor"/>
      </rPr>
      <t>Custom Response Time Percentiles District Simples_TEST2</t>
    </r>
  </si>
  <si>
    <t>% Ontime</t>
  </si>
  <si>
    <t>Response Time Percentile Rolled Up</t>
  </si>
  <si>
    <t>Response Time Percentile By Region</t>
  </si>
  <si>
    <t>Totals Match</t>
  </si>
  <si>
    <t>Response Time Percentile By District</t>
  </si>
  <si>
    <t>Priority Code</t>
  </si>
  <si>
    <t>T_REGION</t>
  </si>
  <si>
    <t>T_PRIORITY</t>
  </si>
  <si>
    <t>PERCENTILE_50TH</t>
  </si>
  <si>
    <t>PERCENTILE_90TH</t>
  </si>
  <si>
    <t>T_DISTRICT</t>
  </si>
  <si>
    <t>1</t>
  </si>
  <si>
    <t>Remove figures in this column and send to Terry T to update once Incident figures have been updated.</t>
  </si>
  <si>
    <t>Check with Denise from Research to determine if the ABS have released any further preliminary data.</t>
  </si>
  <si>
    <t>FINANCE TO ENTER</t>
  </si>
  <si>
    <t>FYTD 2025-26
Actual</t>
  </si>
  <si>
    <t>CALCULATION</t>
  </si>
  <si>
    <t>POPULATION DATA</t>
  </si>
  <si>
    <t>LASN Description</t>
  </si>
  <si>
    <t>Total</t>
  </si>
  <si>
    <t>Road Ambulance Incidents</t>
  </si>
  <si>
    <t>$</t>
  </si>
  <si>
    <t>REGION</t>
  </si>
  <si>
    <t>DISTRICT</t>
  </si>
  <si>
    <t>POPULATION</t>
  </si>
  <si>
    <t>Next update should be Sept 2026</t>
  </si>
  <si>
    <t>TOTAL ESTIMATED RESIDENT POPULATION of Queensland as at June 2024</t>
  </si>
  <si>
    <t xml:space="preserve">Notes:  </t>
  </si>
  <si>
    <t xml:space="preserve">1.  QAS District: proportioned based on Statistical Area Level 2 (SA2), Australian Statistical Geography Standard (ASGS) </t>
  </si>
  <si>
    <t>2.  2024 preliminary estimates released 28 August 2025.</t>
  </si>
  <si>
    <t xml:space="preserve">3. SA2 percentage split across some Districts provided by GIS.  </t>
  </si>
  <si>
    <t>Source: Australian Bureau of Statistics</t>
  </si>
  <si>
    <t>1. Costs calculated per the QAS Product Costing Model</t>
  </si>
  <si>
    <t>Regional population by age and sex, ABS Website, accessed 4 September 2024.</t>
  </si>
  <si>
    <t xml:space="preserve">2. Actual incidents is the count of all emergency, urgent,and non-emergency incidents (excluding casualty rooms &amp; aero-medical) </t>
  </si>
  <si>
    <t>Prepared by:   Information Support, Research &amp; Evaluation, QAS</t>
  </si>
  <si>
    <t>Date: 02 September 2025</t>
  </si>
  <si>
    <t>Custom formatting</t>
  </si>
  <si>
    <r>
      <t>#,##0</t>
    </r>
    <r>
      <rPr>
        <b/>
        <sz val="12"/>
        <color theme="4"/>
        <rFont val="Georgia"/>
        <family val="1"/>
      </rPr>
      <t>,</t>
    </r>
    <r>
      <rPr>
        <sz val="12"/>
        <color theme="4"/>
        <rFont val="Georgia"/>
        <family val="1"/>
      </rPr>
      <t>“k”</t>
    </r>
  </si>
  <si>
    <r>
      <rPr>
        <sz val="12"/>
        <color rgb="FF4472C4"/>
        <rFont val="Georgia"/>
        <family val="1"/>
      </rPr>
      <t>#.##0</t>
    </r>
    <r>
      <rPr>
        <b/>
        <sz val="12"/>
        <color rgb="FF4472C4"/>
        <rFont val="Georgia"/>
        <family val="1"/>
      </rPr>
      <t>,,</t>
    </r>
    <r>
      <rPr>
        <sz val="12"/>
        <color rgb="FF4472C4"/>
        <rFont val="Georgia"/>
        <family val="1"/>
      </rPr>
      <t>“M”</t>
    </r>
  </si>
  <si>
    <t>Value for Money - Road Incidents by Quarter</t>
  </si>
  <si>
    <r>
      <rPr>
        <sz val="10"/>
        <color theme="1"/>
        <rFont val="Arial"/>
        <family val="2"/>
      </rPr>
      <t xml:space="preserve">Source: </t>
    </r>
    <r>
      <rPr>
        <sz val="10"/>
        <color theme="1"/>
        <rFont val="Arial"/>
        <family val="2"/>
      </rPr>
      <t>QACIR Production</t>
    </r>
  </si>
  <si>
    <t>Parameters - Start Date: 01/07/2025 12:00:00 AM</t>
  </si>
  <si>
    <t xml:space="preserve">           End Date: 31/12/2025 11:59:59 PM</t>
  </si>
  <si>
    <t>Filters: Unit-region not in ('0', '8', '10')</t>
  </si>
  <si>
    <t xml:space="preserve">           Reportable = 'Y'</t>
  </si>
  <si>
    <t>15/04/2026 Updated</t>
  </si>
  <si>
    <t>Table 11A.8 Patient experience of ambulance services (a), (b) 'Overall satisfaction - very satisfied or satisfied C'</t>
  </si>
  <si>
    <t>Table 11A.8 Patient experience of ambulance services (a), (b) 'Level of care provided by paramedics - very good or good'</t>
  </si>
  <si>
    <t>Level of trust and confidence in paramedics</t>
  </si>
  <si>
    <t>Table 11A.8 Patient experience of ambulance services (a), (b) 'Level of trust and confidence in paramedics and their ability to provide quality care and treatment - very high or high</t>
  </si>
  <si>
    <t>Qld</t>
  </si>
  <si>
    <t>Aus</t>
  </si>
  <si>
    <r>
      <rPr>
        <b/>
        <sz val="11"/>
        <color theme="1"/>
        <rFont val="Calibri"/>
        <family val="2"/>
        <scheme val="minor"/>
      </rPr>
      <t xml:space="preserve">Calculated </t>
    </r>
    <r>
      <rPr>
        <sz val="11"/>
        <color theme="1"/>
        <rFont val="Calibri"/>
        <family val="2"/>
        <scheme val="minor"/>
      </rPr>
      <t xml:space="preserve">- Table 11A.11 Ambulance services organisations expenditure 2023-24 dollars (a), (b) </t>
    </r>
    <r>
      <rPr>
        <b/>
        <sz val="11"/>
        <color theme="1"/>
        <rFont val="Calibri"/>
        <family val="2"/>
        <scheme val="minor"/>
      </rPr>
      <t>Total</t>
    </r>
  </si>
  <si>
    <t>Total Cost</t>
  </si>
  <si>
    <t>= Total Expenditure / Total Incidents</t>
  </si>
  <si>
    <r>
      <t xml:space="preserve">Table 11A.11 Ambulance services organisations expenditure 2023-24 dollars (a), (b) </t>
    </r>
    <r>
      <rPr>
        <b/>
        <sz val="11"/>
        <color theme="1"/>
        <rFont val="Calibri"/>
        <family val="2"/>
        <scheme val="minor"/>
      </rPr>
      <t>- Per person in the population (f)</t>
    </r>
  </si>
  <si>
    <r>
      <t xml:space="preserve">Table 11A.4 Ambulance incidents, responses, patients and transports </t>
    </r>
    <r>
      <rPr>
        <b/>
        <sz val="11"/>
        <color theme="1"/>
        <rFont val="Calibri"/>
        <family val="2"/>
        <scheme val="minor"/>
      </rPr>
      <t xml:space="preserve"> Incidents - Total Incidents</t>
    </r>
  </si>
  <si>
    <t xml:space="preserve">  Incidents per 1,000  People</t>
  </si>
  <si>
    <r>
      <t xml:space="preserve">Table 11A.4 Ambulance incidents, responses, patients and transports  </t>
    </r>
    <r>
      <rPr>
        <b/>
        <sz val="11"/>
        <color theme="1"/>
        <rFont val="Calibri"/>
        <family val="2"/>
        <scheme val="minor"/>
      </rPr>
      <t>Incidents - Per 1000 population (c)</t>
    </r>
    <r>
      <rPr>
        <sz val="11"/>
        <color theme="1"/>
        <rFont val="Calibri"/>
        <family val="2"/>
        <scheme val="minor"/>
      </rPr>
      <t xml:space="preserve"> </t>
    </r>
  </si>
  <si>
    <t xml:space="preserve">  Response to Incident Ratio</t>
  </si>
  <si>
    <r>
      <rPr>
        <b/>
        <sz val="11"/>
        <color theme="1"/>
        <rFont val="Calibri"/>
        <family val="2"/>
        <scheme val="minor"/>
      </rPr>
      <t>Calculated</t>
    </r>
    <r>
      <rPr>
        <sz val="11"/>
        <color theme="1"/>
        <rFont val="Calibri"/>
        <family val="2"/>
        <scheme val="minor"/>
      </rPr>
      <t xml:space="preserve"> - Response to incident ratio = responses (Total Responses) divided by total incidents</t>
    </r>
  </si>
  <si>
    <t>Responses</t>
  </si>
  <si>
    <t>Figures on Table 11A.4 - Responses - Total Responses</t>
  </si>
  <si>
    <r>
      <t xml:space="preserve">Table 11A.4 Ambulance incidents, responses, patients and transports </t>
    </r>
    <r>
      <rPr>
        <b/>
        <sz val="11"/>
        <color theme="1"/>
        <rFont val="Calibri"/>
        <family val="2"/>
        <scheme val="minor"/>
      </rPr>
      <t>Patients - Total patients</t>
    </r>
  </si>
  <si>
    <r>
      <t xml:space="preserve">Table 11A.4 Ambulance incidents, responses, patients and transports </t>
    </r>
    <r>
      <rPr>
        <b/>
        <sz val="11"/>
        <color theme="1"/>
        <rFont val="Calibri"/>
        <family val="2"/>
        <scheme val="minor"/>
      </rPr>
      <t>Patients - Transported</t>
    </r>
  </si>
  <si>
    <r>
      <t xml:space="preserve">Table 11A.4 Ambulance incidents, responses, patients and transports </t>
    </r>
    <r>
      <rPr>
        <b/>
        <sz val="11"/>
        <color theme="1"/>
        <rFont val="Calibri"/>
        <family val="2"/>
        <scheme val="minor"/>
      </rPr>
      <t>Patients - Treated not transported</t>
    </r>
  </si>
  <si>
    <r>
      <rPr>
        <b/>
        <sz val="11"/>
        <color theme="1"/>
        <rFont val="Calibri"/>
        <family val="2"/>
        <scheme val="minor"/>
      </rPr>
      <t>Calculated</t>
    </r>
    <r>
      <rPr>
        <sz val="11"/>
        <color theme="1"/>
        <rFont val="Calibri"/>
        <family val="2"/>
        <scheme val="minor"/>
      </rPr>
      <t xml:space="preserve"> - Patients not transported / Total Patients Attended</t>
    </r>
  </si>
  <si>
    <t xml:space="preserve">      % of Triple Zero (000) calls answered in</t>
  </si>
  <si>
    <t>Table 11A.6 Triple zero (000) call answering time (a)</t>
  </si>
  <si>
    <t xml:space="preserve">      less than or equal to 10 seconds</t>
  </si>
  <si>
    <t>Cardiac Arrest Survival Rate</t>
  </si>
  <si>
    <r>
      <t xml:space="preserve">Table 11A.12 Cardiac arrest survived event rate (a) - </t>
    </r>
    <r>
      <rPr>
        <b/>
        <sz val="11"/>
        <color theme="1"/>
        <rFont val="Calibri"/>
        <family val="2"/>
        <scheme val="minor"/>
      </rPr>
      <t>Adult cardiac arrest survival rate where resuscitation attempted (non-paramedic witnessed)</t>
    </r>
  </si>
  <si>
    <t>Total Salaried Staff</t>
  </si>
  <si>
    <r>
      <t xml:space="preserve">Table 11A.2 Ambulance service organisations human resources - </t>
    </r>
    <r>
      <rPr>
        <b/>
        <sz val="11"/>
        <color theme="1"/>
        <rFont val="Calibri"/>
        <family val="2"/>
        <scheme val="minor"/>
      </rPr>
      <t>Salaried personnel FTE - Ambulance operatives - Tota</t>
    </r>
    <r>
      <rPr>
        <sz val="11"/>
        <color theme="1"/>
        <rFont val="Calibri"/>
        <family val="2"/>
        <scheme val="minor"/>
      </rPr>
      <t>l (c)</t>
    </r>
  </si>
  <si>
    <r>
      <t xml:space="preserve">Table 11A.2 Ambulance service organisations human resources - </t>
    </r>
    <r>
      <rPr>
        <b/>
        <sz val="11"/>
        <color theme="1"/>
        <rFont val="Calibri"/>
        <family val="2"/>
        <scheme val="minor"/>
      </rPr>
      <t>Salaried personnel FTE - Ambulance operatives  - Proportion of total salaried personnel</t>
    </r>
  </si>
  <si>
    <r>
      <t xml:space="preserve">Table 11A.9 Ambulance service organisations operational workforce, by age group and attrition - </t>
    </r>
    <r>
      <rPr>
        <b/>
        <sz val="11"/>
        <rFont val="Calibri"/>
        <family val="2"/>
        <scheme val="minor"/>
      </rPr>
      <t>Operational workforce, attrition rate</t>
    </r>
  </si>
  <si>
    <r>
      <t xml:space="preserve">Table 11A.2 Ambulance service organisations human resources - </t>
    </r>
    <r>
      <rPr>
        <b/>
        <sz val="11"/>
        <color theme="1"/>
        <rFont val="Calibri"/>
        <family val="2"/>
        <scheme val="minor"/>
      </rPr>
      <t>Salaried personnel FTE - Per 100,000 people - Total</t>
    </r>
  </si>
  <si>
    <r>
      <t xml:space="preserve">Public Performance Indicators </t>
    </r>
    <r>
      <rPr>
        <sz val="26"/>
        <color rgb="FF636467"/>
        <rFont val="Calibri"/>
        <family val="2"/>
        <scheme val="minor"/>
      </rPr>
      <t>financial year - July 2025 - June  2026</t>
    </r>
  </si>
  <si>
    <t>Jul-Jun
2024-25</t>
  </si>
  <si>
    <t>Jul-Jun
2025-26</t>
  </si>
  <si>
    <t>Date Range:  01/07/2025 to 30/06/2026</t>
  </si>
  <si>
    <t xml:space="preserve">% Eligible Officers with Current Performance Development Plans
This measure provides the proportion of operational personnel with current performance development plans recorded within QASCLO (Queensland Ambulance Service Continuous Learning Online) , as a percentage of operational personnel (ROGS definition). Performance development plans support a culture where supervisors and employees are accountable for their performance. Outstanding performance is recognised and opportunities are provided for ongoing professional development. Data reflects QAS PDP (01/07/2025 - 30/06/2026)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</si>
</sst>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8" formatCode="&quot;$&quot;#,##0.00;[Red]\-&quot;$&quot;#,##0.00"/>
    <numFmt numFmtId="44" formatCode="_-&quot;$&quot;* #,##0.00_-;\-&quot;$&quot;* #,##0.00_-;_-&quot;$&quot;* &quot;-&quot;??_-;_-@_-"/>
    <numFmt numFmtId="43" formatCode="_-* #,##0.00_-;\-* #,##0.00_-;_-* &quot;-&quot;??_-;_-@_-"/>
    <numFmt numFmtId="164" formatCode="dd/mm/yyyy"/>
    <numFmt numFmtId="165" formatCode="0.0"/>
    <numFmt numFmtId="166" formatCode="0.0%"/>
    <numFmt numFmtId="167" formatCode="_-* #,##0_-;\-* #,##0_-;_-* &quot;-&quot;??_-;_-@_-"/>
    <numFmt numFmtId="168" formatCode="#,##0.########"/>
    <numFmt numFmtId="169" formatCode="_-&quot;$&quot;* #,##0_-;\-&quot;$&quot;* #,##0_-;_-&quot;$&quot;* &quot;-&quot;??_-;_-@_-"/>
    <numFmt numFmtId="170" formatCode="#,##0,&quot;K&quot;"/>
    <numFmt numFmtId="171" formatCode="#.##0,,&quot;M&quot;"/>
    <numFmt numFmtId="172" formatCode="[&gt;0.49]###\ ###\ ##0;[&lt;-0.49]\-###\ ###\ ##0;&quot;–&quot;"/>
    <numFmt numFmtId="173" formatCode="&quot;$&quot;#,##0.00"/>
    <numFmt numFmtId="174" formatCode="&quot;$&quot;#,##0"/>
    <numFmt numFmtId="175" formatCode="#,##0.0%"/>
    <numFmt numFmtId="176" formatCode="#,##0.##############"/>
    <numFmt numFmtId="177" formatCode="#0"/>
    <numFmt numFmtId="178" formatCode="#0.000"/>
  </numFmts>
  <fonts count="118">
    <font>
      <sz val="11"/>
      <color theme="1"/>
      <name val="Calibri"/>
      <family val="2"/>
      <scheme val="minor"/>
    </font>
    <font>
      <sz val="11"/>
      <color theme="1"/>
      <name val="Calibri"/>
      <family val="2"/>
      <scheme val="minor"/>
    </font>
    <font>
      <b/>
      <sz val="11"/>
      <color theme="1"/>
      <name val="Calibri"/>
      <family val="2"/>
      <scheme val="minor"/>
    </font>
    <font>
      <sz val="11"/>
      <color theme="1"/>
      <name val="Microsoft GothicNeo"/>
      <family val="2"/>
      <charset val="129"/>
    </font>
    <font>
      <sz val="9"/>
      <color theme="1"/>
      <name val="Microsoft GothicNeo"/>
      <family val="2"/>
      <charset val="129"/>
    </font>
    <font>
      <b/>
      <i/>
      <sz val="10"/>
      <color theme="1"/>
      <name val="Calibri"/>
      <family val="2"/>
      <scheme val="minor"/>
    </font>
    <font>
      <sz val="10"/>
      <color theme="1"/>
      <name val="Calibri"/>
      <family val="2"/>
      <scheme val="minor"/>
    </font>
    <font>
      <b/>
      <sz val="10"/>
      <color theme="1"/>
      <name val="Calibri"/>
      <family val="2"/>
      <scheme val="minor"/>
    </font>
    <font>
      <sz val="10"/>
      <color theme="1"/>
      <name val="Tahoma"/>
      <family val="2"/>
    </font>
    <font>
      <b/>
      <sz val="12"/>
      <color theme="0"/>
      <name val="Calibri"/>
      <family val="2"/>
      <scheme val="minor"/>
    </font>
    <font>
      <sz val="10"/>
      <color theme="1"/>
      <name val="Calibri"/>
      <family val="2"/>
    </font>
    <font>
      <sz val="10"/>
      <name val="Arial"/>
      <family val="2"/>
    </font>
    <font>
      <sz val="10"/>
      <color indexed="8"/>
      <name val="Calibri"/>
      <family val="2"/>
    </font>
    <font>
      <sz val="10"/>
      <color indexed="8"/>
      <name val="Arial"/>
      <family val="2"/>
    </font>
    <font>
      <sz val="10"/>
      <color theme="1"/>
      <name val="Wingdings"/>
      <charset val="2"/>
    </font>
    <font>
      <sz val="10"/>
      <name val="Calibri"/>
      <family val="2"/>
      <scheme val="minor"/>
    </font>
    <font>
      <b/>
      <sz val="36"/>
      <color rgb="FF1F4E6D"/>
      <name val="Microsoft GothicNeo"/>
      <family val="2"/>
    </font>
    <font>
      <sz val="22"/>
      <color theme="0"/>
      <name val="Microsoft GothicNeo"/>
      <family val="2"/>
      <charset val="129"/>
    </font>
    <font>
      <sz val="8"/>
      <color theme="1"/>
      <name val="Calibri"/>
      <family val="2"/>
      <scheme val="minor"/>
    </font>
    <font>
      <b/>
      <sz val="43.2"/>
      <color rgb="FF004D6D"/>
      <name val="Microsoft GothicNeo"/>
      <family val="2"/>
    </font>
    <font>
      <sz val="8"/>
      <color theme="1"/>
      <name val="Arial"/>
      <family val="2"/>
    </font>
    <font>
      <sz val="11"/>
      <color indexed="8"/>
      <name val="Calibri"/>
      <family val="2"/>
    </font>
    <font>
      <sz val="10"/>
      <color rgb="FF000000"/>
      <name val="Calibri"/>
      <family val="2"/>
    </font>
    <font>
      <sz val="11"/>
      <name val="Calibri"/>
      <family val="2"/>
      <scheme val="minor"/>
    </font>
    <font>
      <b/>
      <sz val="11"/>
      <color theme="1"/>
      <name val="Arial"/>
      <family val="2"/>
    </font>
    <font>
      <sz val="10"/>
      <color theme="1"/>
      <name val="Times New Roman"/>
      <family val="1"/>
    </font>
    <font>
      <b/>
      <sz val="10"/>
      <color theme="1"/>
      <name val="Arial"/>
      <family val="2"/>
    </font>
    <font>
      <sz val="8"/>
      <color rgb="FF000000"/>
      <name val="Arial"/>
      <family val="2"/>
    </font>
    <font>
      <i/>
      <sz val="8"/>
      <color theme="1"/>
      <name val="Arial"/>
      <family val="2"/>
    </font>
    <font>
      <sz val="9"/>
      <color theme="1"/>
      <name val="MetaBoldLF-Roman"/>
      <family val="2"/>
    </font>
    <font>
      <sz val="9"/>
      <color theme="0"/>
      <name val="MetaBoldLF-Roman"/>
      <family val="2"/>
    </font>
    <font>
      <sz val="11"/>
      <color theme="1"/>
      <name val="MetaBoldLF-Roman"/>
      <family val="2"/>
    </font>
    <font>
      <vertAlign val="superscript"/>
      <sz val="8"/>
      <color theme="1"/>
      <name val="MetaBoldLF-Roman"/>
      <family val="2"/>
    </font>
    <font>
      <sz val="8"/>
      <color theme="1"/>
      <name val="MetaBoldLF-Roman"/>
      <family val="2"/>
    </font>
    <font>
      <sz val="10"/>
      <color theme="1"/>
      <name val="MetaBoldLF-Roman"/>
      <family val="2"/>
    </font>
    <font>
      <sz val="10"/>
      <color theme="0"/>
      <name val="MetaBoldLF-Roman"/>
      <family val="2"/>
    </font>
    <font>
      <sz val="28"/>
      <color theme="1"/>
      <name val="Microsoft GothicNeo"/>
      <family val="2"/>
      <charset val="129"/>
    </font>
    <font>
      <sz val="28"/>
      <color rgb="FF636467"/>
      <name val="Microsoft GothicNeo"/>
      <family val="2"/>
    </font>
    <font>
      <b/>
      <sz val="28"/>
      <color rgb="FF636467"/>
      <name val="Microsoft GothicNeo"/>
      <family val="2"/>
    </font>
    <font>
      <b/>
      <sz val="10"/>
      <color theme="0"/>
      <name val="Calibri"/>
      <family val="2"/>
      <scheme val="minor"/>
    </font>
    <font>
      <b/>
      <sz val="28"/>
      <color rgb="FF636467"/>
      <name val="Calibri"/>
      <family val="2"/>
      <scheme val="minor"/>
    </font>
    <font>
      <sz val="26"/>
      <color rgb="FF636467"/>
      <name val="Calibri"/>
      <family val="2"/>
      <scheme val="minor"/>
    </font>
    <font>
      <b/>
      <sz val="9"/>
      <color theme="0"/>
      <name val="Calibri"/>
      <family val="2"/>
      <scheme val="minor"/>
    </font>
    <font>
      <b/>
      <sz val="11"/>
      <color rgb="FFC00000"/>
      <name val="Calibri"/>
      <family val="2"/>
      <scheme val="minor"/>
    </font>
    <font>
      <sz val="11"/>
      <color theme="1"/>
      <name val="Wingdings"/>
      <charset val="2"/>
    </font>
    <font>
      <b/>
      <sz val="11"/>
      <name val="Calibri"/>
      <family val="2"/>
      <scheme val="minor"/>
    </font>
    <font>
      <sz val="28"/>
      <color rgb="FF636467"/>
      <name val="Calibri"/>
      <family val="2"/>
      <scheme val="minor"/>
    </font>
    <font>
      <b/>
      <sz val="10"/>
      <color theme="0"/>
      <name val="MetaBoldLF-Roman"/>
      <family val="2"/>
    </font>
    <font>
      <b/>
      <sz val="9"/>
      <color theme="1"/>
      <name val="MetaBoldLF-Roman"/>
      <family val="2"/>
    </font>
    <font>
      <vertAlign val="superscript"/>
      <sz val="10"/>
      <color theme="1"/>
      <name val="MetaBoldLF-Roman"/>
      <family val="2"/>
    </font>
    <font>
      <sz val="10"/>
      <color theme="0"/>
      <name val="Calibri"/>
      <family val="2"/>
      <scheme val="minor"/>
    </font>
    <font>
      <b/>
      <sz val="10"/>
      <name val="Calibri"/>
      <family val="2"/>
      <scheme val="minor"/>
    </font>
    <font>
      <sz val="12"/>
      <color theme="1"/>
      <name val="Calibri"/>
      <family val="2"/>
      <scheme val="minor"/>
    </font>
    <font>
      <b/>
      <vertAlign val="superscript"/>
      <sz val="8"/>
      <color theme="0"/>
      <name val="Calibri"/>
      <family val="2"/>
      <scheme val="minor"/>
    </font>
    <font>
      <sz val="10"/>
      <name val="MetaBoldLF-Roman"/>
      <family val="2"/>
    </font>
    <font>
      <sz val="10"/>
      <color theme="9" tint="-0.249977111117893"/>
      <name val="MetaBoldLF-Roman"/>
      <family val="2"/>
    </font>
    <font>
      <sz val="9"/>
      <color theme="9" tint="-0.249977111117893"/>
      <name val="MetaBoldLF-Roman"/>
      <family val="2"/>
    </font>
    <font>
      <sz val="9"/>
      <color rgb="FF000000"/>
      <name val="Calibri"/>
      <family val="2"/>
    </font>
    <font>
      <sz val="9"/>
      <color rgb="FF004D6D"/>
      <name val="Microsoft GothicNeo"/>
      <family val="2"/>
      <charset val="129"/>
    </font>
    <font>
      <sz val="11"/>
      <color rgb="FF004D6D"/>
      <name val="Microsoft GothicNeo"/>
      <family val="2"/>
      <charset val="129"/>
    </font>
    <font>
      <b/>
      <sz val="8"/>
      <color theme="4"/>
      <name val="Calibri"/>
      <family val="2"/>
      <scheme val="minor"/>
    </font>
    <font>
      <sz val="12"/>
      <color theme="4"/>
      <name val="Georgia"/>
      <family val="1"/>
    </font>
    <font>
      <b/>
      <sz val="12"/>
      <color theme="4"/>
      <name val="Georgia"/>
      <family val="1"/>
    </font>
    <font>
      <b/>
      <sz val="20"/>
      <color rgb="FFC00000"/>
      <name val="Microsoft GothicNeo"/>
      <family val="2"/>
    </font>
    <font>
      <b/>
      <sz val="11"/>
      <color theme="0"/>
      <name val="Calibri"/>
      <family val="2"/>
      <scheme val="minor"/>
    </font>
    <font>
      <b/>
      <sz val="11"/>
      <color rgb="FF000000"/>
      <name val="Calibri"/>
      <family val="2"/>
    </font>
    <font>
      <sz val="10"/>
      <color theme="0"/>
      <name val="Calibri"/>
      <family val="2"/>
    </font>
    <font>
      <b/>
      <sz val="10"/>
      <color rgb="FF000000"/>
      <name val="Calibri"/>
      <family val="2"/>
    </font>
    <font>
      <i/>
      <sz val="10"/>
      <color rgb="FF000000"/>
      <name val="Calibri"/>
      <family val="2"/>
    </font>
    <font>
      <b/>
      <i/>
      <sz val="10"/>
      <color rgb="FF000000"/>
      <name val="Calibri"/>
      <family val="2"/>
    </font>
    <font>
      <sz val="11"/>
      <color theme="0"/>
      <name val="Calibri"/>
      <family val="2"/>
      <scheme val="minor"/>
    </font>
    <font>
      <b/>
      <sz val="12"/>
      <name val="Wingdings"/>
      <charset val="2"/>
    </font>
    <font>
      <b/>
      <sz val="10"/>
      <color theme="1"/>
      <name val="Wingdings"/>
      <charset val="2"/>
    </font>
    <font>
      <sz val="9"/>
      <color theme="1"/>
      <name val="Calibri"/>
      <family val="2"/>
      <scheme val="minor"/>
    </font>
    <font>
      <vertAlign val="superscript"/>
      <sz val="9"/>
      <color theme="1"/>
      <name val="Calibri"/>
      <family val="2"/>
      <scheme val="minor"/>
    </font>
    <font>
      <sz val="9"/>
      <color theme="0"/>
      <name val="Calibri"/>
      <family val="2"/>
      <scheme val="minor"/>
    </font>
    <font>
      <sz val="8"/>
      <color rgb="FF454545"/>
      <name val="Arial"/>
      <family val="2"/>
    </font>
    <font>
      <sz val="10"/>
      <color rgb="FF333333"/>
      <name val="Calibri"/>
      <family val="2"/>
      <scheme val="minor"/>
    </font>
    <font>
      <sz val="10"/>
      <color rgb="FF454545"/>
      <name val="Calibri"/>
      <family val="2"/>
      <scheme val="minor"/>
    </font>
    <font>
      <vertAlign val="superscript"/>
      <sz val="18"/>
      <color rgb="FF000000"/>
      <name val="MetaBookLF-Roman"/>
      <family val="2"/>
    </font>
    <font>
      <sz val="8"/>
      <color theme="1"/>
      <name val="Tahoma"/>
      <family val="2"/>
    </font>
    <font>
      <b/>
      <sz val="8"/>
      <color theme="1"/>
      <name val="Tahoma"/>
      <family val="2"/>
    </font>
    <font>
      <b/>
      <sz val="12"/>
      <name val="Calibri"/>
      <family val="2"/>
      <scheme val="minor"/>
    </font>
    <font>
      <sz val="11"/>
      <color rgb="FFFF0000"/>
      <name val="Calibri"/>
      <family val="2"/>
      <scheme val="minor"/>
    </font>
    <font>
      <sz val="11"/>
      <color rgb="FFFFC000"/>
      <name val="Calibri"/>
      <family val="2"/>
      <scheme val="minor"/>
    </font>
    <font>
      <sz val="10"/>
      <color rgb="FFFF0000"/>
      <name val="Calibri"/>
      <family val="2"/>
      <scheme val="minor"/>
    </font>
    <font>
      <sz val="10"/>
      <color theme="1"/>
      <name val="Arial"/>
      <family val="2"/>
    </font>
    <font>
      <u/>
      <sz val="11"/>
      <color theme="10"/>
      <name val="Calibri"/>
      <family val="2"/>
      <scheme val="minor"/>
    </font>
    <font>
      <b/>
      <sz val="11"/>
      <name val="Wingdings 3"/>
      <family val="1"/>
      <charset val="2"/>
    </font>
    <font>
      <b/>
      <sz val="9.9"/>
      <name val="Calibri"/>
      <family val="2"/>
    </font>
    <font>
      <b/>
      <sz val="11"/>
      <name val="Calibri"/>
      <family val="1"/>
      <charset val="2"/>
      <scheme val="minor"/>
    </font>
    <font>
      <b/>
      <u/>
      <sz val="12"/>
      <color rgb="FF222222"/>
      <name val="Calibri"/>
      <family val="2"/>
      <scheme val="minor"/>
    </font>
    <font>
      <b/>
      <sz val="10"/>
      <color theme="1"/>
      <name val="Wingdings 3"/>
      <family val="1"/>
      <charset val="2"/>
    </font>
    <font>
      <b/>
      <sz val="10"/>
      <color theme="1"/>
      <name val="Calibri"/>
      <family val="2"/>
    </font>
    <font>
      <sz val="10"/>
      <color theme="1"/>
      <name val="Calibri"/>
      <family val="1"/>
      <charset val="2"/>
      <scheme val="minor"/>
    </font>
    <font>
      <sz val="10"/>
      <color theme="1"/>
      <name val="Wingdings 3"/>
      <family val="1"/>
      <charset val="2"/>
    </font>
    <font>
      <b/>
      <u/>
      <sz val="12"/>
      <color rgb="FF222222"/>
      <name val="Wingdings 3"/>
      <family val="1"/>
      <charset val="2"/>
    </font>
    <font>
      <b/>
      <u/>
      <sz val="12"/>
      <color rgb="FF222222"/>
      <name val="Calibri"/>
      <family val="2"/>
    </font>
    <font>
      <b/>
      <u/>
      <sz val="12"/>
      <color rgb="FF222222"/>
      <name val="Calibri"/>
      <family val="1"/>
      <charset val="2"/>
      <scheme val="minor"/>
    </font>
    <font>
      <sz val="11"/>
      <name val="Wingdings"/>
      <charset val="2"/>
    </font>
    <font>
      <sz val="9.9"/>
      <name val="Calibri"/>
      <family val="2"/>
    </font>
    <font>
      <sz val="11"/>
      <name val="Calibri"/>
      <family val="2"/>
      <charset val="2"/>
      <scheme val="minor"/>
    </font>
    <font>
      <b/>
      <u/>
      <sz val="10"/>
      <color theme="1"/>
      <name val="Calibri"/>
      <family val="2"/>
      <scheme val="minor"/>
    </font>
    <font>
      <b/>
      <sz val="10"/>
      <color rgb="FFC00000"/>
      <name val="Calibri"/>
      <family val="2"/>
      <scheme val="minor"/>
    </font>
    <font>
      <sz val="12"/>
      <name val="Calibri"/>
      <family val="2"/>
      <scheme val="minor"/>
    </font>
    <font>
      <b/>
      <u/>
      <sz val="11"/>
      <color rgb="FF222222"/>
      <name val="Arial"/>
      <family val="2"/>
    </font>
    <font>
      <b/>
      <sz val="8"/>
      <color rgb="FF222222"/>
      <name val="Arial"/>
      <family val="2"/>
    </font>
    <font>
      <b/>
      <sz val="8"/>
      <color rgb="FF444444"/>
      <name val="Arial"/>
      <family val="2"/>
    </font>
    <font>
      <sz val="8"/>
      <color indexed="8"/>
      <name val="Calibri"/>
      <family val="2"/>
    </font>
    <font>
      <sz val="14"/>
      <color theme="1"/>
      <name val="Calibri"/>
      <family val="2"/>
      <scheme val="minor"/>
    </font>
    <font>
      <sz val="11"/>
      <color theme="1"/>
      <name val="Aptos"/>
      <family val="2"/>
    </font>
    <font>
      <b/>
      <sz val="8"/>
      <color rgb="FFC00000"/>
      <name val="Tahoma"/>
      <family val="2"/>
    </font>
    <font>
      <b/>
      <sz val="9"/>
      <color theme="1"/>
      <name val="Calibri"/>
      <family val="2"/>
      <scheme val="minor"/>
    </font>
    <font>
      <sz val="8"/>
      <color rgb="FFC00000"/>
      <name val="Calibri"/>
      <family val="2"/>
    </font>
    <font>
      <i/>
      <sz val="11"/>
      <color rgb="FF000000"/>
      <name val="Calibri"/>
      <family val="2"/>
    </font>
    <font>
      <b/>
      <i/>
      <sz val="11"/>
      <color rgb="FF000000"/>
      <name val="Calibri"/>
      <family val="2"/>
    </font>
    <font>
      <sz val="12"/>
      <color rgb="FF4472C4"/>
      <name val="Georgia"/>
      <family val="1"/>
    </font>
    <font>
      <b/>
      <sz val="12"/>
      <color rgb="FF4472C4"/>
      <name val="Georgia"/>
      <family val="1"/>
    </font>
  </fonts>
  <fills count="36">
    <fill>
      <patternFill patternType="none"/>
    </fill>
    <fill>
      <patternFill patternType="gray125"/>
    </fill>
    <fill>
      <patternFill patternType="solid">
        <fgColor theme="0"/>
        <bgColor indexed="64"/>
      </patternFill>
    </fill>
    <fill>
      <patternFill patternType="solid">
        <fgColor rgb="FFBFD2E2"/>
      </patternFill>
    </fill>
    <fill>
      <patternFill patternType="solid">
        <fgColor rgb="FFDFDFDF"/>
      </patternFill>
    </fill>
    <fill>
      <patternFill patternType="solid">
        <fgColor theme="5" tint="0.79998168889431442"/>
        <bgColor indexed="64"/>
      </patternFill>
    </fill>
    <fill>
      <patternFill patternType="solid">
        <fgColor theme="9" tint="0.79998168889431442"/>
        <bgColor indexed="64"/>
      </patternFill>
    </fill>
    <fill>
      <gradientFill>
        <stop position="0">
          <color rgb="FF009FDA"/>
        </stop>
        <stop position="1">
          <color rgb="FF00587B"/>
        </stop>
      </gradientFill>
    </fill>
    <fill>
      <patternFill patternType="solid">
        <fgColor rgb="FF009FDA"/>
        <bgColor indexed="64"/>
      </patternFill>
    </fill>
    <fill>
      <patternFill patternType="solid">
        <fgColor rgb="FF007FAE"/>
        <bgColor indexed="64"/>
      </patternFill>
    </fill>
    <fill>
      <patternFill patternType="solid">
        <fgColor rgb="FFC7EAFB"/>
        <bgColor indexed="64"/>
      </patternFill>
    </fill>
    <fill>
      <patternFill patternType="solid">
        <fgColor rgb="FFAECDDD"/>
        <bgColor indexed="64"/>
      </patternFill>
    </fill>
    <fill>
      <patternFill patternType="solid">
        <fgColor rgb="FF004D6D"/>
        <bgColor indexed="64"/>
      </patternFill>
    </fill>
    <fill>
      <patternFill patternType="solid">
        <fgColor rgb="FFE7E5E5"/>
      </patternFill>
    </fill>
    <fill>
      <patternFill patternType="solid">
        <fgColor theme="2" tint="-0.249977111117893"/>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00587B"/>
        <bgColor auto="1"/>
      </patternFill>
    </fill>
    <fill>
      <patternFill patternType="solid">
        <fgColor rgb="FFC00000"/>
        <bgColor indexed="64"/>
      </patternFill>
    </fill>
    <fill>
      <patternFill patternType="solid">
        <fgColor theme="7" tint="0.79998168889431442"/>
        <bgColor indexed="64"/>
      </patternFill>
    </fill>
    <fill>
      <patternFill patternType="solid">
        <fgColor rgb="FF004D6D"/>
        <bgColor auto="1"/>
      </patternFill>
    </fill>
    <fill>
      <patternFill patternType="solid">
        <fgColor theme="3"/>
        <bgColor indexed="64"/>
      </patternFill>
    </fill>
    <fill>
      <patternFill patternType="solid">
        <fgColor rgb="FF006F9B"/>
        <bgColor indexed="64"/>
      </patternFill>
    </fill>
    <fill>
      <patternFill patternType="solid">
        <fgColor rgb="FF00587B"/>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9"/>
        <bgColor indexed="64"/>
      </patternFill>
    </fill>
    <fill>
      <patternFill patternType="solid">
        <fgColor rgb="FFF2F1F1"/>
      </patternFill>
    </fill>
    <fill>
      <patternFill patternType="solid">
        <fgColor theme="3" tint="0.79998168889431442"/>
        <bgColor indexed="64"/>
      </patternFill>
    </fill>
    <fill>
      <patternFill patternType="solid">
        <fgColor rgb="FFFF9999"/>
        <bgColor indexed="64"/>
      </patternFill>
    </fill>
    <fill>
      <patternFill patternType="solid">
        <fgColor rgb="FFFFFF00"/>
        <bgColor indexed="64"/>
      </patternFill>
    </fill>
  </fills>
  <borders count="77">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medium">
        <color rgb="FF1F4E6D"/>
      </right>
      <top/>
      <bottom/>
      <diagonal/>
    </border>
    <border>
      <left style="medium">
        <color rgb="FF1F4E6D"/>
      </left>
      <right/>
      <top/>
      <bottom/>
      <diagonal/>
    </border>
    <border>
      <left style="thick">
        <color rgb="FF004D6D"/>
      </left>
      <right/>
      <top style="thick">
        <color rgb="FF004D6D"/>
      </top>
      <bottom/>
      <diagonal/>
    </border>
    <border>
      <left style="medium">
        <color rgb="FF1F4E6D"/>
      </left>
      <right/>
      <top style="thick">
        <color rgb="FF004D6D"/>
      </top>
      <bottom/>
      <diagonal/>
    </border>
    <border>
      <left style="thick">
        <color rgb="FF004D6D"/>
      </left>
      <right/>
      <top/>
      <bottom/>
      <diagonal/>
    </border>
    <border>
      <left style="thick">
        <color rgb="FF004D6D"/>
      </left>
      <right/>
      <top/>
      <bottom style="thick">
        <color rgb="FF004D6D"/>
      </bottom>
      <diagonal/>
    </border>
    <border>
      <left/>
      <right/>
      <top style="thick">
        <color rgb="FF004D6D"/>
      </top>
      <bottom/>
      <diagonal/>
    </border>
    <border>
      <left/>
      <right/>
      <top/>
      <bottom style="thick">
        <color rgb="FF004D6D"/>
      </bottom>
      <diagonal/>
    </border>
    <border>
      <left style="medium">
        <color rgb="FF004D6D"/>
      </left>
      <right/>
      <top/>
      <bottom/>
      <diagonal/>
    </border>
    <border>
      <left/>
      <right style="medium">
        <color rgb="FF004D6D"/>
      </right>
      <top/>
      <bottom/>
      <diagonal/>
    </border>
    <border>
      <left style="medium">
        <color rgb="FF1F4E6D"/>
      </left>
      <right style="medium">
        <color rgb="FF004D6D"/>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4D6D"/>
      </left>
      <right/>
      <top/>
      <bottom/>
      <diagonal/>
    </border>
    <border>
      <left style="thin">
        <color rgb="FF004D6D"/>
      </left>
      <right style="thin">
        <color rgb="FF004D6D"/>
      </right>
      <top/>
      <bottom/>
      <diagonal/>
    </border>
    <border>
      <left/>
      <right style="thin">
        <color rgb="FF1F4E6D"/>
      </right>
      <top style="thick">
        <color rgb="FF004D6D"/>
      </top>
      <bottom/>
      <diagonal/>
    </border>
    <border>
      <left/>
      <right style="thin">
        <color rgb="FF1F4E6D"/>
      </right>
      <top/>
      <bottom/>
      <diagonal/>
    </border>
    <border>
      <left/>
      <right style="thin">
        <color rgb="FF1F4E6D"/>
      </right>
      <top/>
      <bottom style="thick">
        <color rgb="FF004D6D"/>
      </bottom>
      <diagonal/>
    </border>
    <border>
      <left style="thin">
        <color rgb="FF1F4E6D"/>
      </left>
      <right/>
      <top style="thick">
        <color rgb="FF004D6D"/>
      </top>
      <bottom/>
      <diagonal/>
    </border>
    <border>
      <left style="thin">
        <color rgb="FF1F4E6D"/>
      </left>
      <right/>
      <top/>
      <bottom/>
      <diagonal/>
    </border>
    <border>
      <left/>
      <right style="thin">
        <color rgb="FF004D6D"/>
      </right>
      <top/>
      <bottom/>
      <diagonal/>
    </border>
    <border>
      <left style="thin">
        <color rgb="FF004D6D"/>
      </left>
      <right style="thick">
        <color rgb="FF004D6D"/>
      </right>
      <top/>
      <bottom/>
      <diagonal/>
    </border>
    <border>
      <left style="thin">
        <color rgb="FF004D6D"/>
      </left>
      <right/>
      <top/>
      <bottom style="thick">
        <color rgb="FF004D6D"/>
      </bottom>
      <diagonal/>
    </border>
    <border>
      <left style="thin">
        <color rgb="FF004D6D"/>
      </left>
      <right/>
      <top style="thick">
        <color rgb="FF004D6D"/>
      </top>
      <bottom/>
      <diagonal/>
    </border>
    <border>
      <left style="thin">
        <color rgb="FF004D6D"/>
      </left>
      <right style="thick">
        <color rgb="FF004D6D"/>
      </right>
      <top style="thick">
        <color rgb="FF004D6D"/>
      </top>
      <bottom/>
      <diagonal/>
    </border>
    <border>
      <left style="thin">
        <color rgb="FF004D6D"/>
      </left>
      <right/>
      <top style="thin">
        <color theme="0"/>
      </top>
      <bottom/>
      <diagonal/>
    </border>
    <border>
      <left/>
      <right style="thin">
        <color rgb="FF004D6D"/>
      </right>
      <top style="thick">
        <color rgb="FF004D6D"/>
      </top>
      <bottom/>
      <diagonal/>
    </border>
    <border>
      <left/>
      <right/>
      <top style="thin">
        <color theme="0"/>
      </top>
      <bottom/>
      <diagonal/>
    </border>
    <border>
      <left/>
      <right/>
      <top/>
      <bottom style="thin">
        <color rgb="FF004D6D"/>
      </bottom>
      <diagonal/>
    </border>
    <border>
      <left style="medium">
        <color rgb="FF004D6D"/>
      </left>
      <right style="medium">
        <color rgb="FF004D6D"/>
      </right>
      <top/>
      <bottom/>
      <diagonal/>
    </border>
    <border>
      <left style="medium">
        <color rgb="FF1F4E6D"/>
      </left>
      <right style="medium">
        <color rgb="FF1F4E6D"/>
      </right>
      <top/>
      <bottom/>
      <diagonal/>
    </border>
    <border>
      <left style="thin">
        <color rgb="FF004D6D"/>
      </left>
      <right/>
      <top style="thin">
        <color rgb="FF004D6D"/>
      </top>
      <bottom/>
      <diagonal/>
    </border>
    <border>
      <left/>
      <right/>
      <top style="thin">
        <color rgb="FF004D6D"/>
      </top>
      <bottom/>
      <diagonal/>
    </border>
    <border>
      <left/>
      <right style="thin">
        <color rgb="FF004D6D"/>
      </right>
      <top style="thin">
        <color rgb="FF004D6D"/>
      </top>
      <bottom/>
      <diagonal/>
    </border>
    <border>
      <left style="thin">
        <color rgb="FF004D6D"/>
      </left>
      <right style="thin">
        <color rgb="FF004D6D"/>
      </right>
      <top style="thin">
        <color rgb="FF004D6D"/>
      </top>
      <bottom/>
      <diagonal/>
    </border>
    <border>
      <left style="thin">
        <color rgb="FF004D6D"/>
      </left>
      <right style="thin">
        <color rgb="FF004D6D"/>
      </right>
      <top/>
      <bottom style="thin">
        <color rgb="FF004D6D"/>
      </bottom>
      <diagonal/>
    </border>
    <border>
      <left style="thin">
        <color rgb="FF004D6D"/>
      </left>
      <right style="thin">
        <color rgb="FF004D6D"/>
      </right>
      <top style="thick">
        <color rgb="FF004D6D"/>
      </top>
      <bottom/>
      <diagonal/>
    </border>
    <border>
      <left style="thin">
        <color rgb="FF004D6D"/>
      </left>
      <right/>
      <top/>
      <bottom style="thin">
        <color rgb="FF004D6D"/>
      </bottom>
      <diagonal/>
    </border>
    <border>
      <left style="thin">
        <color rgb="FF004D6D"/>
      </left>
      <right/>
      <top style="medium">
        <color rgb="FF004D6D"/>
      </top>
      <bottom/>
      <diagonal/>
    </border>
    <border>
      <left/>
      <right style="medium">
        <color rgb="FF004D6D"/>
      </right>
      <top/>
      <bottom style="thin">
        <color rgb="FF004D6D"/>
      </bottom>
      <diagonal/>
    </border>
    <border>
      <left/>
      <right/>
      <top style="thin">
        <color theme="0" tint="-0.14996795556505021"/>
      </top>
      <bottom/>
      <diagonal/>
    </border>
    <border>
      <left style="thin">
        <color rgb="FF00587B"/>
      </left>
      <right style="thin">
        <color rgb="FF00587B"/>
      </right>
      <top style="thin">
        <color rgb="FF00587B"/>
      </top>
      <bottom/>
      <diagonal/>
    </border>
    <border>
      <left style="thin">
        <color rgb="FF00587B"/>
      </left>
      <right style="thin">
        <color rgb="FF00587B"/>
      </right>
      <top/>
      <bottom/>
      <diagonal/>
    </border>
    <border>
      <left style="thin">
        <color rgb="FF00587B"/>
      </left>
      <right style="thin">
        <color rgb="FF00587B"/>
      </right>
      <top/>
      <bottom style="thin">
        <color rgb="FF00587B"/>
      </bottom>
      <diagonal/>
    </border>
    <border>
      <left/>
      <right style="thin">
        <color rgb="FF00587B"/>
      </right>
      <top style="thin">
        <color rgb="FF004D6D"/>
      </top>
      <bottom/>
      <diagonal/>
    </border>
    <border>
      <left/>
      <right style="thin">
        <color rgb="FF00587B"/>
      </right>
      <top/>
      <bottom/>
      <diagonal/>
    </border>
    <border>
      <left/>
      <right style="thin">
        <color rgb="FF00587B"/>
      </right>
      <top/>
      <bottom style="thin">
        <color rgb="FF004D6D"/>
      </bottom>
      <diagonal/>
    </border>
    <border>
      <left style="thin">
        <color rgb="FF004D6D"/>
      </left>
      <right/>
      <top style="thin">
        <color rgb="FF004D6D"/>
      </top>
      <bottom style="thin">
        <color theme="0"/>
      </bottom>
      <diagonal/>
    </border>
    <border>
      <left/>
      <right/>
      <top style="thin">
        <color rgb="FF004D6D"/>
      </top>
      <bottom style="thin">
        <color theme="0"/>
      </bottom>
      <diagonal/>
    </border>
    <border>
      <left/>
      <right/>
      <top style="thin">
        <color theme="9" tint="-0.24994659260841701"/>
      </top>
      <bottom/>
      <diagonal/>
    </border>
    <border>
      <left/>
      <right/>
      <top/>
      <bottom style="thin">
        <color theme="0"/>
      </bottom>
      <diagonal/>
    </border>
    <border>
      <left style="medium">
        <color rgb="FFC0C0C0"/>
      </left>
      <right style="medium">
        <color rgb="FFC0C0C0"/>
      </right>
      <top style="medium">
        <color rgb="FFC0C0C0"/>
      </top>
      <bottom style="medium">
        <color rgb="FFC0C0C0"/>
      </bottom>
      <diagonal/>
    </border>
    <border>
      <left style="medium">
        <color rgb="FFE2E2E2"/>
      </left>
      <right style="medium">
        <color rgb="FFE2E2E2"/>
      </right>
      <top style="medium">
        <color rgb="FFE2E2E2"/>
      </top>
      <bottom style="medium">
        <color rgb="FFE2E2E2"/>
      </bottom>
      <diagonal/>
    </border>
    <border>
      <left/>
      <right style="medium">
        <color rgb="FF1F4E6D"/>
      </right>
      <top style="thick">
        <color rgb="FF004D6D"/>
      </top>
      <bottom/>
      <diagonal/>
    </border>
    <border>
      <left/>
      <right style="medium">
        <color rgb="FF1F4E6D"/>
      </right>
      <top/>
      <bottom style="thick">
        <color rgb="FF004D6D"/>
      </bottom>
      <diagonal/>
    </border>
    <border>
      <left/>
      <right style="thin">
        <color rgb="FF004D6D"/>
      </right>
      <top/>
      <bottom style="thick">
        <color rgb="FF004D6D"/>
      </bottom>
      <diagonal/>
    </border>
    <border>
      <left style="medium">
        <color rgb="FF93B1CD"/>
      </left>
      <right style="medium">
        <color rgb="FF93B1CD"/>
      </right>
      <top style="medium">
        <color rgb="FF93B1CD"/>
      </top>
      <bottom style="medium">
        <color rgb="FF93B1CD"/>
      </bottom>
      <diagonal/>
    </border>
    <border>
      <left style="medium">
        <color rgb="FFCCCCCC"/>
      </left>
      <right style="medium">
        <color rgb="FFCCCCCC"/>
      </right>
      <top style="medium">
        <color rgb="FFCCCCCC"/>
      </top>
      <bottom style="medium">
        <color rgb="FFCCCCCC"/>
      </bottom>
      <diagonal/>
    </border>
    <border>
      <left style="medium">
        <color rgb="FFA2C4E0"/>
      </left>
      <right style="medium">
        <color rgb="FFA2C4E0"/>
      </right>
      <top style="medium">
        <color rgb="FFA2C4E0"/>
      </top>
      <bottom style="medium">
        <color rgb="FFA2C4E0"/>
      </bottom>
      <diagonal/>
    </border>
    <border>
      <left/>
      <right style="medium">
        <color rgb="FF93B1CD"/>
      </right>
      <top style="medium">
        <color rgb="FF93B1CD"/>
      </top>
      <bottom style="medium">
        <color rgb="FF93B1CD"/>
      </bottom>
      <diagonal/>
    </border>
    <border>
      <left style="medium">
        <color rgb="FF93B1CD"/>
      </left>
      <right style="medium">
        <color rgb="FF93B1CD"/>
      </right>
      <top/>
      <bottom/>
      <diagonal/>
    </border>
    <border>
      <left style="medium">
        <color rgb="FF93B1CD"/>
      </left>
      <right style="medium">
        <color rgb="FF93B1CD"/>
      </right>
      <top/>
      <bottom style="medium">
        <color rgb="FF93B1CD"/>
      </bottom>
      <diagonal/>
    </border>
    <border>
      <left/>
      <right/>
      <top style="medium">
        <color rgb="FF93B1CD"/>
      </top>
      <bottom style="medium">
        <color rgb="FF93B1CD"/>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14996795556505021"/>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style="thin">
        <color theme="0" tint="-0.14996795556505021"/>
      </right>
      <top/>
      <bottom/>
      <diagonal/>
    </border>
    <border>
      <left style="medium">
        <color rgb="FFA2C4E0"/>
      </left>
      <right style="medium">
        <color rgb="FFA2C4E0"/>
      </right>
      <top style="medium">
        <color rgb="FFA2C4E0"/>
      </top>
      <bottom/>
      <diagonal/>
    </border>
    <border>
      <left/>
      <right style="thin">
        <color indexed="64"/>
      </right>
      <top/>
      <bottom/>
      <diagonal/>
    </border>
  </borders>
  <cellStyleXfs count="13">
    <xf numFmtId="0" fontId="0" fillId="0" borderId="0"/>
    <xf numFmtId="9" fontId="1" fillId="0" borderId="0" applyFont="0" applyFill="0" applyBorder="0" applyAlignment="0" applyProtection="0"/>
    <xf numFmtId="0" fontId="11" fillId="0" borderId="0"/>
    <xf numFmtId="43"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xf numFmtId="0" fontId="11" fillId="0" borderId="0">
      <alignment vertical="top"/>
    </xf>
    <xf numFmtId="0" fontId="8" fillId="0" borderId="0"/>
    <xf numFmtId="0" fontId="11" fillId="0" borderId="0"/>
    <xf numFmtId="9" fontId="11" fillId="0" borderId="0" applyFont="0" applyFill="0" applyBorder="0" applyAlignment="0" applyProtection="0"/>
    <xf numFmtId="43" fontId="13" fillId="0" borderId="0" applyFont="0" applyFill="0" applyBorder="0" applyAlignment="0" applyProtection="0"/>
    <xf numFmtId="0" fontId="87" fillId="0" borderId="0" applyNumberFormat="0" applyFill="0" applyBorder="0" applyAlignment="0" applyProtection="0"/>
  </cellStyleXfs>
  <cellXfs count="562">
    <xf numFmtId="0" fontId="0" fillId="0" borderId="0" xfId="0"/>
    <xf numFmtId="0" fontId="3" fillId="0" borderId="0" xfId="0" applyFont="1"/>
    <xf numFmtId="0" fontId="6" fillId="0" borderId="0" xfId="0" applyFont="1" applyAlignment="1">
      <alignment vertical="center"/>
    </xf>
    <xf numFmtId="0" fontId="2" fillId="0" borderId="0" xfId="0" applyFont="1"/>
    <xf numFmtId="0" fontId="0" fillId="0" borderId="0" xfId="0" applyAlignment="1">
      <alignment horizontal="center"/>
    </xf>
    <xf numFmtId="0" fontId="0" fillId="0" borderId="0" xfId="0" applyAlignment="1">
      <alignment horizontal="center" vertical="center"/>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16" fillId="0" borderId="0" xfId="0" applyFont="1"/>
    <xf numFmtId="0" fontId="17" fillId="0" borderId="0" xfId="0" applyFont="1" applyAlignment="1">
      <alignment vertical="center"/>
    </xf>
    <xf numFmtId="0" fontId="4" fillId="8" borderId="0" xfId="0" applyFont="1" applyFill="1" applyAlignment="1">
      <alignment vertical="center"/>
    </xf>
    <xf numFmtId="0" fontId="0" fillId="9" borderId="0" xfId="0" applyFill="1"/>
    <xf numFmtId="0" fontId="4" fillId="10" borderId="0" xfId="0" applyFont="1" applyFill="1" applyAlignment="1">
      <alignment vertical="center"/>
    </xf>
    <xf numFmtId="0" fontId="0" fillId="0" borderId="0" xfId="0" applyAlignment="1">
      <alignment vertical="center"/>
    </xf>
    <xf numFmtId="0" fontId="14" fillId="0" borderId="0" xfId="0" applyFont="1" applyAlignment="1">
      <alignment vertical="center"/>
    </xf>
    <xf numFmtId="0" fontId="7" fillId="14"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15" borderId="1" xfId="0" applyFont="1" applyFill="1" applyBorder="1" applyAlignment="1">
      <alignment horizontal="center" vertical="center"/>
    </xf>
    <xf numFmtId="0" fontId="6" fillId="16" borderId="1" xfId="0" applyFont="1" applyFill="1" applyBorder="1" applyAlignment="1">
      <alignment horizontal="center" vertical="center"/>
    </xf>
    <xf numFmtId="0" fontId="6" fillId="14" borderId="1" xfId="0" applyFont="1" applyFill="1" applyBorder="1" applyAlignment="1">
      <alignment horizontal="center" vertical="center"/>
    </xf>
    <xf numFmtId="169" fontId="6" fillId="5" borderId="1" xfId="5" applyNumberFormat="1" applyFont="1" applyFill="1" applyBorder="1" applyAlignment="1">
      <alignment vertical="center"/>
    </xf>
    <xf numFmtId="167" fontId="15" fillId="18" borderId="1" xfId="4" applyNumberFormat="1" applyFont="1" applyFill="1" applyBorder="1" applyAlignment="1">
      <alignment vertical="center"/>
    </xf>
    <xf numFmtId="169" fontId="6" fillId="0" borderId="1" xfId="0" applyNumberFormat="1" applyFont="1" applyBorder="1" applyAlignment="1">
      <alignment vertical="center"/>
    </xf>
    <xf numFmtId="3" fontId="22" fillId="0" borderId="1" xfId="0" applyNumberFormat="1" applyFont="1" applyBorder="1" applyAlignment="1">
      <alignment vertical="center"/>
    </xf>
    <xf numFmtId="49" fontId="12" fillId="0" borderId="1" xfId="6" applyNumberFormat="1" applyFont="1" applyBorder="1" applyAlignment="1">
      <alignment vertical="center"/>
    </xf>
    <xf numFmtId="0" fontId="0" fillId="0" borderId="0" xfId="0" applyAlignment="1">
      <alignment horizontal="left"/>
    </xf>
    <xf numFmtId="170" fontId="6" fillId="0" borderId="0" xfId="0" applyNumberFormat="1" applyFont="1" applyAlignment="1">
      <alignment horizontal="center"/>
    </xf>
    <xf numFmtId="6" fontId="6" fillId="0" borderId="0" xfId="0" applyNumberFormat="1" applyFont="1" applyAlignment="1">
      <alignment horizontal="center"/>
    </xf>
    <xf numFmtId="0" fontId="25" fillId="0" borderId="0" xfId="0" applyFont="1"/>
    <xf numFmtId="0" fontId="28" fillId="0" borderId="0" xfId="0" applyFont="1" applyAlignment="1">
      <alignment vertical="center"/>
    </xf>
    <xf numFmtId="0" fontId="31" fillId="0" borderId="0" xfId="0" applyFont="1"/>
    <xf numFmtId="0" fontId="29" fillId="12" borderId="8" xfId="0" applyFont="1" applyFill="1" applyBorder="1"/>
    <xf numFmtId="0" fontId="30" fillId="12" borderId="10" xfId="0" applyFont="1" applyFill="1" applyBorder="1" applyAlignment="1">
      <alignment horizontal="left" wrapText="1" indent="1"/>
    </xf>
    <xf numFmtId="0" fontId="33" fillId="0" borderId="0" xfId="0" applyFont="1"/>
    <xf numFmtId="0" fontId="36" fillId="0" borderId="0" xfId="0" applyFont="1"/>
    <xf numFmtId="0" fontId="37" fillId="0" borderId="0" xfId="0" applyFont="1"/>
    <xf numFmtId="0" fontId="38" fillId="0" borderId="0" xfId="0" applyFont="1"/>
    <xf numFmtId="0" fontId="18" fillId="0" borderId="0" xfId="0" applyFont="1"/>
    <xf numFmtId="0" fontId="40" fillId="0" borderId="0" xfId="0" applyFont="1"/>
    <xf numFmtId="0" fontId="39" fillId="12" borderId="9" xfId="0" applyFont="1" applyFill="1" applyBorder="1" applyAlignment="1">
      <alignment horizontal="center" textRotation="90"/>
    </xf>
    <xf numFmtId="0" fontId="39" fillId="12" borderId="9" xfId="0" applyFont="1" applyFill="1" applyBorder="1" applyAlignment="1">
      <alignment horizontal="center" wrapText="1"/>
    </xf>
    <xf numFmtId="0" fontId="39" fillId="12" borderId="10" xfId="0" applyFont="1" applyFill="1" applyBorder="1" applyAlignment="1">
      <alignment horizontal="center"/>
    </xf>
    <xf numFmtId="0" fontId="0" fillId="0" borderId="0" xfId="0" applyAlignment="1">
      <alignment wrapText="1"/>
    </xf>
    <xf numFmtId="0" fontId="44" fillId="0" borderId="0" xfId="0" applyFont="1"/>
    <xf numFmtId="0" fontId="2" fillId="0" borderId="0" xfId="0" applyFont="1" applyAlignment="1">
      <alignment horizontal="center"/>
    </xf>
    <xf numFmtId="8" fontId="23" fillId="0" borderId="0" xfId="0" applyNumberFormat="1" applyFont="1"/>
    <xf numFmtId="49" fontId="2" fillId="0" borderId="0" xfId="0" applyNumberFormat="1" applyFont="1"/>
    <xf numFmtId="8" fontId="0" fillId="0" borderId="0" xfId="0" applyNumberFormat="1"/>
    <xf numFmtId="171" fontId="23" fillId="0" borderId="0" xfId="0" applyNumberFormat="1" applyFont="1"/>
    <xf numFmtId="0" fontId="23" fillId="0" borderId="0" xfId="0" applyFont="1"/>
    <xf numFmtId="2" fontId="23" fillId="0" borderId="0" xfId="0" applyNumberFormat="1" applyFont="1"/>
    <xf numFmtId="170" fontId="23" fillId="0" borderId="0" xfId="0" applyNumberFormat="1" applyFont="1"/>
    <xf numFmtId="9" fontId="23" fillId="0" borderId="0" xfId="1" applyFont="1"/>
    <xf numFmtId="166" fontId="23" fillId="0" borderId="0" xfId="0" applyNumberFormat="1" applyFont="1"/>
    <xf numFmtId="165" fontId="23" fillId="0" borderId="0" xfId="0" applyNumberFormat="1" applyFont="1"/>
    <xf numFmtId="10" fontId="0" fillId="0" borderId="0" xfId="0" applyNumberFormat="1"/>
    <xf numFmtId="10" fontId="23" fillId="0" borderId="0" xfId="0" applyNumberFormat="1" applyFont="1"/>
    <xf numFmtId="166" fontId="11" fillId="0" borderId="0" xfId="1" applyNumberFormat="1" applyFont="1" applyFill="1" applyAlignment="1">
      <alignment vertical="center"/>
    </xf>
    <xf numFmtId="0" fontId="23" fillId="0" borderId="0" xfId="7" applyFont="1">
      <alignment vertical="top"/>
    </xf>
    <xf numFmtId="0" fontId="18" fillId="0" borderId="0" xfId="0" applyFont="1" applyAlignment="1">
      <alignment horizontal="left"/>
    </xf>
    <xf numFmtId="0" fontId="42" fillId="0" borderId="0" xfId="0" applyFont="1" applyAlignment="1">
      <alignment horizontal="center" textRotation="90" wrapText="1"/>
    </xf>
    <xf numFmtId="0" fontId="42" fillId="0" borderId="0" xfId="0" applyFont="1" applyAlignment="1">
      <alignment textRotation="90" wrapText="1"/>
    </xf>
    <xf numFmtId="0" fontId="17" fillId="12" borderId="0" xfId="0" applyFont="1" applyFill="1" applyAlignment="1">
      <alignment vertical="center"/>
    </xf>
    <xf numFmtId="0" fontId="0" fillId="19" borderId="0" xfId="0" applyFill="1"/>
    <xf numFmtId="0" fontId="18" fillId="0" borderId="0" xfId="0" applyFont="1" applyAlignment="1">
      <alignment horizontal="left" vertical="center"/>
    </xf>
    <xf numFmtId="0" fontId="18" fillId="0" borderId="0" xfId="0" applyFont="1" applyAlignment="1">
      <alignment horizontal="left" vertical="top"/>
    </xf>
    <xf numFmtId="0" fontId="33" fillId="0" borderId="0" xfId="0" applyFont="1" applyAlignment="1">
      <alignment horizontal="right" vertical="top"/>
    </xf>
    <xf numFmtId="0" fontId="32" fillId="0" borderId="0" xfId="0" applyFont="1" applyAlignment="1">
      <alignment horizontal="right"/>
    </xf>
    <xf numFmtId="0" fontId="34" fillId="0" borderId="7" xfId="0" applyFont="1" applyBorder="1" applyAlignment="1">
      <alignment horizontal="left" vertical="center" wrapText="1" indent="1"/>
    </xf>
    <xf numFmtId="0" fontId="34" fillId="0" borderId="7" xfId="0" applyFont="1" applyBorder="1" applyAlignment="1">
      <alignment vertical="center"/>
    </xf>
    <xf numFmtId="0" fontId="34" fillId="0" borderId="0" xfId="0" applyFont="1" applyAlignment="1">
      <alignment horizontal="left" vertical="center" indent="1"/>
    </xf>
    <xf numFmtId="0" fontId="34" fillId="0" borderId="3" xfId="0" applyFont="1" applyBorder="1" applyAlignment="1">
      <alignment horizontal="left" vertical="center" indent="1"/>
    </xf>
    <xf numFmtId="0" fontId="49" fillId="0" borderId="7" xfId="0" applyFont="1" applyBorder="1"/>
    <xf numFmtId="0" fontId="17" fillId="12" borderId="12" xfId="0" applyFont="1" applyFill="1" applyBorder="1" applyAlignment="1">
      <alignment vertical="center"/>
    </xf>
    <xf numFmtId="0" fontId="4" fillId="12" borderId="13" xfId="0" applyFont="1" applyFill="1" applyBorder="1" applyAlignment="1">
      <alignment vertical="center"/>
    </xf>
    <xf numFmtId="0" fontId="17" fillId="12" borderId="13" xfId="0" applyFont="1" applyFill="1" applyBorder="1" applyAlignment="1">
      <alignment vertical="center"/>
    </xf>
    <xf numFmtId="165" fontId="6" fillId="0" borderId="0" xfId="0" applyNumberFormat="1" applyFont="1" applyAlignment="1">
      <alignment vertical="center"/>
    </xf>
    <xf numFmtId="0" fontId="52" fillId="0" borderId="0" xfId="0" applyFont="1" applyAlignment="1">
      <alignment vertical="center"/>
    </xf>
    <xf numFmtId="0" fontId="0" fillId="22" borderId="0" xfId="0" applyFill="1"/>
    <xf numFmtId="0" fontId="4" fillId="22" borderId="11" xfId="0" applyFont="1" applyFill="1" applyBorder="1" applyAlignment="1">
      <alignment vertical="center"/>
    </xf>
    <xf numFmtId="0" fontId="19" fillId="0" borderId="0" xfId="0" applyFont="1"/>
    <xf numFmtId="0" fontId="0" fillId="2" borderId="0" xfId="0" applyFill="1"/>
    <xf numFmtId="0" fontId="36" fillId="2" borderId="0" xfId="0" applyFont="1" applyFill="1"/>
    <xf numFmtId="0" fontId="32" fillId="0" borderId="0" xfId="0" applyFont="1"/>
    <xf numFmtId="0" fontId="3" fillId="12" borderId="0" xfId="0" applyFont="1" applyFill="1"/>
    <xf numFmtId="0" fontId="0" fillId="12" borderId="0" xfId="0" applyFill="1"/>
    <xf numFmtId="0" fontId="37" fillId="2" borderId="0" xfId="0" applyFont="1" applyFill="1"/>
    <xf numFmtId="0" fontId="38" fillId="2" borderId="0" xfId="0" applyFont="1" applyFill="1"/>
    <xf numFmtId="0" fontId="4" fillId="12" borderId="28" xfId="0" applyFont="1" applyFill="1" applyBorder="1" applyAlignment="1">
      <alignment vertical="center"/>
    </xf>
    <xf numFmtId="0" fontId="4" fillId="22" borderId="26" xfId="0" applyFont="1" applyFill="1" applyBorder="1" applyAlignment="1">
      <alignment vertical="center"/>
    </xf>
    <xf numFmtId="0" fontId="31" fillId="22" borderId="26" xfId="0" applyFont="1" applyFill="1" applyBorder="1"/>
    <xf numFmtId="0" fontId="3" fillId="12" borderId="9" xfId="0" applyFont="1" applyFill="1" applyBorder="1" applyAlignment="1">
      <alignment horizontal="center" wrapText="1"/>
    </xf>
    <xf numFmtId="0" fontId="29" fillId="0" borderId="0" xfId="0" applyFont="1" applyAlignment="1">
      <alignment vertical="center"/>
    </xf>
    <xf numFmtId="0" fontId="2" fillId="9" borderId="0" xfId="0" applyFont="1" applyFill="1"/>
    <xf numFmtId="0" fontId="48" fillId="0" borderId="0" xfId="0" applyFont="1" applyAlignment="1">
      <alignment vertical="center"/>
    </xf>
    <xf numFmtId="0" fontId="0" fillId="0" borderId="10" xfId="0" applyBorder="1"/>
    <xf numFmtId="9" fontId="34" fillId="0" borderId="4" xfId="0" applyNumberFormat="1" applyFont="1" applyBorder="1" applyAlignment="1">
      <alignment horizontal="center" vertical="center" wrapText="1"/>
    </xf>
    <xf numFmtId="171" fontId="34" fillId="11" borderId="4" xfId="0" applyNumberFormat="1" applyFont="1" applyFill="1" applyBorder="1" applyAlignment="1">
      <alignment horizontal="center" vertical="center" wrapText="1"/>
    </xf>
    <xf numFmtId="171" fontId="34" fillId="0" borderId="4" xfId="0" applyNumberFormat="1" applyFont="1" applyBorder="1" applyAlignment="1">
      <alignment horizontal="center" vertical="center" wrapText="1"/>
    </xf>
    <xf numFmtId="0" fontId="4" fillId="12" borderId="0" xfId="0" applyFont="1" applyFill="1" applyAlignment="1">
      <alignment vertical="center"/>
    </xf>
    <xf numFmtId="2" fontId="54" fillId="0" borderId="18" xfId="0" applyNumberFormat="1" applyFont="1" applyBorder="1" applyAlignment="1">
      <alignment vertical="center"/>
    </xf>
    <xf numFmtId="0" fontId="39" fillId="12" borderId="9" xfId="0" applyFont="1" applyFill="1" applyBorder="1" applyAlignment="1">
      <alignment textRotation="90" wrapText="1"/>
    </xf>
    <xf numFmtId="0" fontId="16" fillId="0" borderId="0" xfId="0" applyFont="1" applyAlignment="1">
      <alignment horizontal="right"/>
    </xf>
    <xf numFmtId="0" fontId="37" fillId="0" borderId="0" xfId="0" applyFont="1" applyAlignment="1">
      <alignment horizontal="right"/>
    </xf>
    <xf numFmtId="0" fontId="37" fillId="2" borderId="0" xfId="0" applyFont="1" applyFill="1" applyAlignment="1">
      <alignment horizontal="right"/>
    </xf>
    <xf numFmtId="0" fontId="0" fillId="0" borderId="0" xfId="0" applyAlignment="1">
      <alignment horizontal="right"/>
    </xf>
    <xf numFmtId="9" fontId="34" fillId="11" borderId="0" xfId="0" applyNumberFormat="1" applyFont="1" applyFill="1" applyAlignment="1">
      <alignment horizontal="center" vertical="center" wrapText="1"/>
    </xf>
    <xf numFmtId="9" fontId="34" fillId="11" borderId="34" xfId="0" applyNumberFormat="1" applyFont="1" applyFill="1" applyBorder="1" applyAlignment="1">
      <alignment horizontal="center" vertical="center" wrapText="1"/>
    </xf>
    <xf numFmtId="0" fontId="34" fillId="0" borderId="0" xfId="0" applyFont="1" applyAlignment="1">
      <alignment vertical="center"/>
    </xf>
    <xf numFmtId="9" fontId="34" fillId="0" borderId="34" xfId="0" applyNumberFormat="1" applyFont="1" applyBorder="1" applyAlignment="1">
      <alignment horizontal="center" vertical="center" wrapText="1"/>
    </xf>
    <xf numFmtId="9" fontId="34" fillId="0" borderId="0" xfId="0" applyNumberFormat="1" applyFont="1" applyAlignment="1">
      <alignment horizontal="center" vertical="center" wrapText="1"/>
    </xf>
    <xf numFmtId="165" fontId="34" fillId="0" borderId="4" xfId="0" applyNumberFormat="1" applyFont="1" applyBorder="1" applyAlignment="1">
      <alignment horizontal="center" vertical="center" wrapText="1"/>
    </xf>
    <xf numFmtId="2" fontId="34" fillId="0" borderId="4" xfId="0" applyNumberFormat="1" applyFont="1" applyBorder="1" applyAlignment="1">
      <alignment horizontal="center" vertical="center" wrapText="1"/>
    </xf>
    <xf numFmtId="170" fontId="34" fillId="11" borderId="4" xfId="0" applyNumberFormat="1" applyFont="1" applyFill="1" applyBorder="1" applyAlignment="1">
      <alignment horizontal="center" vertical="center"/>
    </xf>
    <xf numFmtId="3" fontId="34" fillId="0" borderId="4" xfId="0" applyNumberFormat="1" applyFont="1" applyBorder="1" applyAlignment="1">
      <alignment horizontal="center" vertical="center" wrapText="1"/>
    </xf>
    <xf numFmtId="165" fontId="34" fillId="0" borderId="4" xfId="1" applyNumberFormat="1" applyFont="1" applyFill="1" applyBorder="1" applyAlignment="1">
      <alignment horizontal="center" vertical="center" wrapText="1"/>
    </xf>
    <xf numFmtId="165" fontId="34" fillId="0" borderId="3" xfId="1" applyNumberFormat="1" applyFont="1" applyFill="1" applyBorder="1" applyAlignment="1">
      <alignment vertical="center" wrapText="1"/>
    </xf>
    <xf numFmtId="165" fontId="34" fillId="0" borderId="35" xfId="1" applyNumberFormat="1" applyFont="1" applyFill="1" applyBorder="1" applyAlignment="1">
      <alignment horizontal="center" vertical="center" wrapText="1"/>
    </xf>
    <xf numFmtId="0" fontId="56" fillId="0" borderId="0" xfId="0" applyFont="1" applyAlignment="1">
      <alignment vertical="center"/>
    </xf>
    <xf numFmtId="2" fontId="55" fillId="0" borderId="18" xfId="0" applyNumberFormat="1" applyFont="1" applyBorder="1" applyAlignment="1">
      <alignment vertical="center"/>
    </xf>
    <xf numFmtId="171" fontId="34" fillId="11" borderId="4" xfId="0" applyNumberFormat="1" applyFont="1" applyFill="1" applyBorder="1" applyAlignment="1">
      <alignment horizontal="center" wrapText="1"/>
    </xf>
    <xf numFmtId="9" fontId="34" fillId="11" borderId="4" xfId="1" applyFont="1" applyFill="1" applyBorder="1" applyAlignment="1">
      <alignment horizontal="center" vertical="top"/>
    </xf>
    <xf numFmtId="3" fontId="57" fillId="0" borderId="0" xfId="0" applyNumberFormat="1" applyFont="1" applyAlignment="1">
      <alignment horizontal="right" vertical="center"/>
    </xf>
    <xf numFmtId="0" fontId="4" fillId="22" borderId="18" xfId="0" applyFont="1" applyFill="1" applyBorder="1" applyAlignment="1">
      <alignment vertical="center"/>
    </xf>
    <xf numFmtId="2" fontId="55" fillId="0" borderId="0" xfId="0" applyNumberFormat="1" applyFont="1" applyAlignment="1">
      <alignment vertical="center"/>
    </xf>
    <xf numFmtId="2" fontId="54" fillId="0" borderId="0" xfId="0" applyNumberFormat="1" applyFont="1" applyAlignment="1">
      <alignment vertical="center"/>
    </xf>
    <xf numFmtId="171" fontId="34" fillId="0" borderId="4" xfId="0" applyNumberFormat="1" applyFont="1" applyBorder="1" applyAlignment="1">
      <alignment horizontal="center" vertical="top"/>
    </xf>
    <xf numFmtId="0" fontId="0" fillId="0" borderId="19" xfId="0" applyBorder="1"/>
    <xf numFmtId="0" fontId="39" fillId="0" borderId="19" xfId="0" applyFont="1" applyBorder="1" applyAlignment="1">
      <alignment textRotation="90" wrapText="1"/>
    </xf>
    <xf numFmtId="0" fontId="42" fillId="0" borderId="25" xfId="0" applyFont="1" applyBorder="1" applyAlignment="1">
      <alignment horizontal="center" textRotation="90" wrapText="1"/>
    </xf>
    <xf numFmtId="0" fontId="58" fillId="22" borderId="11" xfId="0" applyFont="1" applyFill="1" applyBorder="1" applyAlignment="1">
      <alignment vertical="center"/>
    </xf>
    <xf numFmtId="0" fontId="0" fillId="24" borderId="0" xfId="0" applyFill="1"/>
    <xf numFmtId="0" fontId="4" fillId="25" borderId="0" xfId="0" applyFont="1" applyFill="1" applyAlignment="1">
      <alignment vertical="center"/>
    </xf>
    <xf numFmtId="0" fontId="59" fillId="22" borderId="43" xfId="0" applyFont="1" applyFill="1" applyBorder="1" applyAlignment="1">
      <alignment wrapText="1"/>
    </xf>
    <xf numFmtId="0" fontId="3" fillId="22" borderId="18" xfId="0" applyFont="1" applyFill="1" applyBorder="1"/>
    <xf numFmtId="0" fontId="0" fillId="0" borderId="25" xfId="0" applyBorder="1"/>
    <xf numFmtId="0" fontId="39" fillId="12" borderId="33" xfId="0" applyFont="1" applyFill="1" applyBorder="1" applyAlignment="1">
      <alignment textRotation="90" wrapText="1"/>
    </xf>
    <xf numFmtId="0" fontId="3" fillId="12" borderId="44" xfId="0" applyFont="1" applyFill="1" applyBorder="1"/>
    <xf numFmtId="0" fontId="27" fillId="0" borderId="0" xfId="0" applyFont="1" applyAlignment="1">
      <alignment vertical="center"/>
    </xf>
    <xf numFmtId="0" fontId="26" fillId="0" borderId="0" xfId="0" applyFont="1" applyAlignment="1">
      <alignment vertical="center"/>
    </xf>
    <xf numFmtId="0" fontId="24" fillId="0" borderId="0" xfId="0" applyFont="1" applyAlignment="1">
      <alignment vertical="center"/>
    </xf>
    <xf numFmtId="0" fontId="20" fillId="0" borderId="0" xfId="0" applyFont="1" applyAlignment="1">
      <alignment vertical="center"/>
    </xf>
    <xf numFmtId="0" fontId="6" fillId="0" borderId="0" xfId="0" applyFont="1" applyAlignment="1">
      <alignment horizontal="left" vertical="center"/>
    </xf>
    <xf numFmtId="0" fontId="6" fillId="21" borderId="0" xfId="0" applyFont="1" applyFill="1" applyAlignment="1">
      <alignment vertical="center"/>
    </xf>
    <xf numFmtId="169" fontId="6" fillId="6" borderId="1" xfId="5" applyNumberFormat="1" applyFont="1" applyFill="1" applyBorder="1" applyAlignment="1">
      <alignment vertical="center"/>
    </xf>
    <xf numFmtId="167" fontId="15" fillId="6" borderId="1" xfId="4" applyNumberFormat="1" applyFont="1" applyFill="1" applyBorder="1" applyAlignment="1">
      <alignment vertical="center"/>
    </xf>
    <xf numFmtId="0" fontId="5" fillId="26" borderId="17" xfId="0" applyFont="1" applyFill="1" applyBorder="1"/>
    <xf numFmtId="0" fontId="6" fillId="0" borderId="15" xfId="0" applyFont="1" applyBorder="1"/>
    <xf numFmtId="0" fontId="6" fillId="0" borderId="16" xfId="0" applyFont="1" applyBorder="1"/>
    <xf numFmtId="0" fontId="6" fillId="0" borderId="14" xfId="0" applyFont="1" applyBorder="1"/>
    <xf numFmtId="0" fontId="7" fillId="27" borderId="16" xfId="0" applyFont="1" applyFill="1" applyBorder="1"/>
    <xf numFmtId="10" fontId="5" fillId="26" borderId="17" xfId="1" applyNumberFormat="1" applyFont="1" applyFill="1" applyBorder="1"/>
    <xf numFmtId="10" fontId="6" fillId="0" borderId="15" xfId="1" applyNumberFormat="1" applyFont="1" applyBorder="1"/>
    <xf numFmtId="10" fontId="7" fillId="27" borderId="16" xfId="1" applyNumberFormat="1" applyFont="1" applyFill="1" applyBorder="1"/>
    <xf numFmtId="0" fontId="33" fillId="0" borderId="0" xfId="0" applyFont="1" applyAlignment="1">
      <alignment horizontal="left"/>
    </xf>
    <xf numFmtId="165" fontId="54" fillId="0" borderId="21" xfId="0" applyNumberFormat="1" applyFont="1" applyBorder="1" applyAlignment="1">
      <alignment horizontal="center" vertical="center"/>
    </xf>
    <xf numFmtId="165" fontId="54" fillId="11" borderId="21" xfId="0" applyNumberFormat="1" applyFont="1" applyFill="1" applyBorder="1" applyAlignment="1">
      <alignment horizontal="center" vertical="center"/>
    </xf>
    <xf numFmtId="165" fontId="54" fillId="0" borderId="22" xfId="0" applyNumberFormat="1" applyFont="1" applyBorder="1" applyAlignment="1">
      <alignment horizontal="center" vertical="center"/>
    </xf>
    <xf numFmtId="165" fontId="54" fillId="11" borderId="20" xfId="0" applyNumberFormat="1" applyFont="1" applyFill="1" applyBorder="1" applyAlignment="1">
      <alignment horizontal="center" vertical="center"/>
    </xf>
    <xf numFmtId="175" fontId="15" fillId="0" borderId="0" xfId="0" applyNumberFormat="1" applyFont="1" applyAlignment="1">
      <alignment horizontal="right" vertical="center"/>
    </xf>
    <xf numFmtId="49" fontId="12" fillId="0" borderId="0" xfId="6" applyNumberFormat="1" applyFont="1" applyAlignment="1">
      <alignment vertical="center"/>
    </xf>
    <xf numFmtId="49" fontId="66" fillId="23" borderId="0" xfId="6" applyNumberFormat="1" applyFont="1" applyFill="1" applyAlignment="1">
      <alignment vertical="center"/>
    </xf>
    <xf numFmtId="49" fontId="12" fillId="29" borderId="1" xfId="6" applyNumberFormat="1" applyFont="1" applyFill="1" applyBorder="1" applyAlignment="1">
      <alignment vertical="center"/>
    </xf>
    <xf numFmtId="49" fontId="12" fillId="29" borderId="0" xfId="6" applyNumberFormat="1" applyFont="1" applyFill="1" applyAlignment="1">
      <alignment vertical="center"/>
    </xf>
    <xf numFmtId="3" fontId="57" fillId="29" borderId="0" xfId="0" applyNumberFormat="1" applyFont="1" applyFill="1" applyAlignment="1">
      <alignment horizontal="right" vertical="center"/>
    </xf>
    <xf numFmtId="0" fontId="64" fillId="23" borderId="0" xfId="0" applyFont="1" applyFill="1" applyAlignment="1">
      <alignment horizontal="center" vertical="center"/>
    </xf>
    <xf numFmtId="0" fontId="68" fillId="0" borderId="0" xfId="0" applyFont="1" applyAlignment="1">
      <alignment vertical="center"/>
    </xf>
    <xf numFmtId="167" fontId="51" fillId="15" borderId="1" xfId="4" applyNumberFormat="1" applyFont="1" applyFill="1" applyBorder="1" applyAlignment="1">
      <alignment vertical="center"/>
    </xf>
    <xf numFmtId="0" fontId="63" fillId="0" borderId="0" xfId="0" applyFont="1"/>
    <xf numFmtId="0" fontId="70" fillId="23" borderId="0" xfId="0" applyFont="1" applyFill="1" applyAlignment="1">
      <alignment horizontal="center" textRotation="90" wrapText="1"/>
    </xf>
    <xf numFmtId="0" fontId="9" fillId="0" borderId="0" xfId="0" applyFont="1" applyAlignment="1">
      <alignment vertical="center"/>
    </xf>
    <xf numFmtId="0" fontId="71" fillId="0" borderId="0" xfId="0" applyFont="1" applyAlignment="1">
      <alignment horizontal="center" vertical="center"/>
    </xf>
    <xf numFmtId="0" fontId="72" fillId="0" borderId="0" xfId="0" applyFont="1" applyAlignment="1">
      <alignment vertical="center"/>
    </xf>
    <xf numFmtId="0" fontId="6" fillId="5" borderId="1" xfId="0" applyFont="1" applyFill="1" applyBorder="1" applyAlignment="1">
      <alignment horizontal="center" vertical="center"/>
    </xf>
    <xf numFmtId="0" fontId="50" fillId="23" borderId="0" xfId="0" applyFont="1" applyFill="1" applyAlignment="1">
      <alignment horizontal="center" textRotation="90" wrapText="1"/>
    </xf>
    <xf numFmtId="0" fontId="0" fillId="5" borderId="0" xfId="0" applyFill="1" applyAlignment="1">
      <alignment horizontal="center" textRotation="90" wrapText="1"/>
    </xf>
    <xf numFmtId="0" fontId="61" fillId="0" borderId="0" xfId="7" applyFont="1" applyAlignment="1">
      <alignment vertical="center" wrapText="1"/>
    </xf>
    <xf numFmtId="0" fontId="60" fillId="0" borderId="45" xfId="0" applyFont="1" applyBorder="1" applyAlignment="1">
      <alignment vertical="center" wrapText="1"/>
    </xf>
    <xf numFmtId="169" fontId="6" fillId="6" borderId="1" xfId="0" applyNumberFormat="1" applyFont="1" applyFill="1" applyBorder="1" applyAlignment="1">
      <alignment vertical="center"/>
    </xf>
    <xf numFmtId="165" fontId="73" fillId="11" borderId="46" xfId="0" applyNumberFormat="1" applyFont="1" applyFill="1" applyBorder="1"/>
    <xf numFmtId="0" fontId="73" fillId="11" borderId="46" xfId="0" applyFont="1" applyFill="1" applyBorder="1"/>
    <xf numFmtId="3" fontId="73" fillId="11" borderId="46" xfId="0" applyNumberFormat="1" applyFont="1" applyFill="1" applyBorder="1"/>
    <xf numFmtId="0" fontId="73" fillId="0" borderId="0" xfId="0" applyFont="1" applyAlignment="1">
      <alignment vertical="center"/>
    </xf>
    <xf numFmtId="0" fontId="73" fillId="0" borderId="18" xfId="0" applyFont="1" applyBorder="1" applyAlignment="1">
      <alignment vertical="center"/>
    </xf>
    <xf numFmtId="165" fontId="73" fillId="0" borderId="47" xfId="0" applyNumberFormat="1" applyFont="1" applyBorder="1"/>
    <xf numFmtId="0" fontId="73" fillId="0" borderId="47" xfId="0" applyFont="1" applyBorder="1"/>
    <xf numFmtId="3" fontId="73" fillId="0" borderId="47" xfId="0" applyNumberFormat="1" applyFont="1" applyBorder="1"/>
    <xf numFmtId="165" fontId="73" fillId="11" borderId="47" xfId="0" applyNumberFormat="1" applyFont="1" applyFill="1" applyBorder="1"/>
    <xf numFmtId="0" fontId="73" fillId="11" borderId="47" xfId="0" applyFont="1" applyFill="1" applyBorder="1"/>
    <xf numFmtId="3" fontId="73" fillId="11" borderId="47" xfId="0" applyNumberFormat="1" applyFont="1" applyFill="1" applyBorder="1"/>
    <xf numFmtId="0" fontId="73" fillId="0" borderId="18" xfId="0" applyFont="1" applyBorder="1" applyAlignment="1">
      <alignment horizontal="left" vertical="center" wrapText="1"/>
    </xf>
    <xf numFmtId="0" fontId="74" fillId="0" borderId="18" xfId="0" applyFont="1" applyBorder="1" applyAlignment="1">
      <alignment vertical="center"/>
    </xf>
    <xf numFmtId="165" fontId="75" fillId="23" borderId="48" xfId="0" applyNumberFormat="1" applyFont="1" applyFill="1" applyBorder="1"/>
    <xf numFmtId="0" fontId="75" fillId="23" borderId="48" xfId="0" applyFont="1" applyFill="1" applyBorder="1"/>
    <xf numFmtId="3" fontId="75" fillId="23" borderId="48" xfId="0" applyNumberFormat="1" applyFont="1" applyFill="1" applyBorder="1"/>
    <xf numFmtId="0" fontId="6" fillId="15" borderId="1" xfId="0" applyFont="1" applyFill="1" applyBorder="1" applyAlignment="1">
      <alignment horizontal="center" wrapText="1"/>
    </xf>
    <xf numFmtId="169" fontId="7" fillId="27" borderId="1" xfId="0" applyNumberFormat="1" applyFont="1" applyFill="1" applyBorder="1" applyAlignment="1">
      <alignment vertical="center"/>
    </xf>
    <xf numFmtId="0" fontId="7" fillId="3" borderId="0" xfId="0" applyFont="1" applyFill="1" applyAlignment="1">
      <alignment horizontal="center" vertical="center"/>
    </xf>
    <xf numFmtId="165" fontId="47" fillId="12" borderId="9" xfId="0" applyNumberFormat="1" applyFont="1" applyFill="1" applyBorder="1" applyAlignment="1">
      <alignment horizontal="center" vertical="center"/>
    </xf>
    <xf numFmtId="165" fontId="35" fillId="12" borderId="29" xfId="0" applyNumberFormat="1" applyFont="1" applyFill="1" applyBorder="1" applyAlignment="1">
      <alignment horizontal="center" vertical="center"/>
    </xf>
    <xf numFmtId="1" fontId="54" fillId="0" borderId="10" xfId="0" applyNumberFormat="1" applyFont="1" applyBorder="1" applyAlignment="1">
      <alignment horizontal="center" vertical="center"/>
    </xf>
    <xf numFmtId="1" fontId="54" fillId="11" borderId="0" xfId="0" applyNumberFormat="1" applyFont="1" applyFill="1" applyAlignment="1">
      <alignment horizontal="center" vertical="center"/>
    </xf>
    <xf numFmtId="3" fontId="47" fillId="12" borderId="9" xfId="0" applyNumberFormat="1" applyFont="1" applyFill="1" applyBorder="1" applyAlignment="1">
      <alignment horizontal="center" vertical="center"/>
    </xf>
    <xf numFmtId="1" fontId="54" fillId="0" borderId="0" xfId="0" applyNumberFormat="1" applyFont="1" applyAlignment="1">
      <alignment horizontal="center" vertical="center"/>
    </xf>
    <xf numFmtId="165" fontId="34" fillId="11" borderId="6" xfId="0" applyNumberFormat="1" applyFont="1" applyFill="1" applyBorder="1" applyAlignment="1">
      <alignment horizontal="center" vertical="center"/>
    </xf>
    <xf numFmtId="165" fontId="34" fillId="11" borderId="20" xfId="0" applyNumberFormat="1" applyFont="1" applyFill="1" applyBorder="1" applyAlignment="1">
      <alignment horizontal="center" vertical="center"/>
    </xf>
    <xf numFmtId="165" fontId="34" fillId="0" borderId="4" xfId="0" applyNumberFormat="1" applyFont="1" applyBorder="1" applyAlignment="1">
      <alignment horizontal="center" vertical="center"/>
    </xf>
    <xf numFmtId="165" fontId="34" fillId="0" borderId="21" xfId="0" applyNumberFormat="1" applyFont="1" applyBorder="1" applyAlignment="1">
      <alignment horizontal="center" vertical="center"/>
    </xf>
    <xf numFmtId="165" fontId="34" fillId="11" borderId="4" xfId="0" applyNumberFormat="1" applyFont="1" applyFill="1" applyBorder="1" applyAlignment="1">
      <alignment horizontal="center" vertical="center"/>
    </xf>
    <xf numFmtId="165" fontId="34" fillId="11" borderId="21" xfId="0" applyNumberFormat="1" applyFont="1" applyFill="1" applyBorder="1" applyAlignment="1">
      <alignment horizontal="center" vertical="center"/>
    </xf>
    <xf numFmtId="0" fontId="50" fillId="20" borderId="0" xfId="0" applyFont="1" applyFill="1" applyAlignment="1">
      <alignment horizontal="center" vertical="center"/>
    </xf>
    <xf numFmtId="0" fontId="6" fillId="21" borderId="0" xfId="0" applyFont="1" applyFill="1" applyAlignment="1">
      <alignment vertical="center" wrapText="1"/>
    </xf>
    <xf numFmtId="0" fontId="6" fillId="6" borderId="0" xfId="0" applyFont="1" applyFill="1" applyAlignment="1">
      <alignment vertical="center"/>
    </xf>
    <xf numFmtId="0" fontId="6" fillId="3" borderId="0" xfId="0" applyFont="1" applyFill="1" applyAlignment="1">
      <alignment horizontal="center" vertical="center"/>
    </xf>
    <xf numFmtId="0" fontId="50" fillId="23" borderId="0" xfId="0" applyFont="1" applyFill="1" applyAlignment="1">
      <alignment horizontal="center" vertical="center"/>
    </xf>
    <xf numFmtId="0" fontId="50" fillId="30" borderId="0" xfId="0" applyFont="1" applyFill="1" applyAlignment="1">
      <alignment horizontal="center" vertical="center"/>
    </xf>
    <xf numFmtId="0" fontId="50" fillId="23" borderId="55" xfId="0" applyFont="1" applyFill="1" applyBorder="1" applyAlignment="1">
      <alignment horizontal="center" vertical="center"/>
    </xf>
    <xf numFmtId="0" fontId="76" fillId="0" borderId="57" xfId="0" applyFont="1" applyBorder="1" applyAlignment="1">
      <alignment horizontal="right" vertical="top"/>
    </xf>
    <xf numFmtId="0" fontId="34" fillId="0" borderId="3" xfId="0" applyFont="1" applyBorder="1" applyAlignment="1">
      <alignment horizontal="left" vertical="center"/>
    </xf>
    <xf numFmtId="0" fontId="77" fillId="13" borderId="56" xfId="0" applyFont="1" applyFill="1" applyBorder="1" applyAlignment="1">
      <alignment horizontal="center" vertical="top"/>
    </xf>
    <xf numFmtId="0" fontId="78" fillId="0" borderId="57" xfId="0" applyFont="1" applyBorder="1" applyAlignment="1">
      <alignment horizontal="right" vertical="top"/>
    </xf>
    <xf numFmtId="168" fontId="78" fillId="0" borderId="57" xfId="0" applyNumberFormat="1" applyFont="1" applyBorder="1" applyAlignment="1">
      <alignment horizontal="right" vertical="top"/>
    </xf>
    <xf numFmtId="0" fontId="29" fillId="2" borderId="19" xfId="0" applyFont="1" applyFill="1" applyBorder="1" applyAlignment="1">
      <alignment vertical="center"/>
    </xf>
    <xf numFmtId="0" fontId="56" fillId="2" borderId="19" xfId="0" applyFont="1" applyFill="1" applyBorder="1" applyAlignment="1">
      <alignment vertical="center"/>
    </xf>
    <xf numFmtId="176" fontId="78" fillId="0" borderId="57" xfId="0" applyNumberFormat="1" applyFont="1" applyBorder="1" applyAlignment="1">
      <alignment horizontal="right" vertical="top"/>
    </xf>
    <xf numFmtId="166" fontId="34" fillId="0" borderId="4" xfId="1" applyNumberFormat="1" applyFont="1" applyFill="1" applyBorder="1" applyAlignment="1">
      <alignment horizontal="center" vertical="center" wrapText="1"/>
    </xf>
    <xf numFmtId="173" fontId="34" fillId="11" borderId="4" xfId="0" applyNumberFormat="1" applyFont="1" applyFill="1" applyBorder="1" applyAlignment="1">
      <alignment horizontal="center" vertical="center"/>
    </xf>
    <xf numFmtId="0" fontId="79" fillId="0" borderId="0" xfId="0" applyFont="1"/>
    <xf numFmtId="9" fontId="23" fillId="0" borderId="0" xfId="0" applyNumberFormat="1" applyFont="1"/>
    <xf numFmtId="172" fontId="11" fillId="0" borderId="0" xfId="7" applyNumberFormat="1" applyAlignment="1">
      <alignment horizontal="right" vertical="center"/>
    </xf>
    <xf numFmtId="0" fontId="44" fillId="0" borderId="0" xfId="0" applyFont="1" applyAlignment="1">
      <alignment horizontal="center"/>
    </xf>
    <xf numFmtId="10" fontId="0" fillId="0" borderId="0" xfId="0" applyNumberFormat="1" applyAlignment="1">
      <alignment horizontal="center"/>
    </xf>
    <xf numFmtId="0" fontId="14" fillId="0" borderId="0" xfId="0" applyFont="1" applyAlignment="1">
      <alignment horizontal="center" vertical="center"/>
    </xf>
    <xf numFmtId="177" fontId="80" fillId="0" borderId="62" xfId="0" applyNumberFormat="1" applyFont="1" applyBorder="1" applyAlignment="1">
      <alignment horizontal="right" vertical="top"/>
    </xf>
    <xf numFmtId="177" fontId="81" fillId="32" borderId="63" xfId="0" applyNumberFormat="1" applyFont="1" applyFill="1" applyBorder="1" applyAlignment="1">
      <alignment horizontal="right" vertical="top"/>
    </xf>
    <xf numFmtId="177" fontId="81" fillId="4" borderId="63" xfId="0" applyNumberFormat="1" applyFont="1" applyFill="1" applyBorder="1" applyAlignment="1">
      <alignment horizontal="right" vertical="top"/>
    </xf>
    <xf numFmtId="166" fontId="73" fillId="11" borderId="46" xfId="1" applyNumberFormat="1" applyFont="1" applyFill="1" applyBorder="1"/>
    <xf numFmtId="166" fontId="73" fillId="0" borderId="47" xfId="1" applyNumberFormat="1" applyFont="1" applyBorder="1"/>
    <xf numFmtId="166" fontId="73" fillId="11" borderId="47" xfId="1" applyNumberFormat="1" applyFont="1" applyFill="1" applyBorder="1"/>
    <xf numFmtId="166" fontId="75" fillId="23" borderId="48" xfId="1" applyNumberFormat="1" applyFont="1" applyFill="1" applyBorder="1"/>
    <xf numFmtId="0" fontId="82" fillId="0" borderId="0" xfId="0" applyFont="1" applyAlignment="1">
      <alignment vertical="center"/>
    </xf>
    <xf numFmtId="14" fontId="73" fillId="0" borderId="0" xfId="0" applyNumberFormat="1" applyFont="1"/>
    <xf numFmtId="10" fontId="14" fillId="6" borderId="0" xfId="1" applyNumberFormat="1" applyFont="1" applyFill="1" applyBorder="1" applyAlignment="1">
      <alignment horizontal="center"/>
    </xf>
    <xf numFmtId="0" fontId="14" fillId="6" borderId="0" xfId="0" applyFont="1" applyFill="1" applyAlignment="1">
      <alignment horizontal="center" vertical="center"/>
    </xf>
    <xf numFmtId="0" fontId="83" fillId="26" borderId="0" xfId="0" applyFont="1" applyFill="1"/>
    <xf numFmtId="0" fontId="84" fillId="26" borderId="0" xfId="0" applyFont="1" applyFill="1"/>
    <xf numFmtId="0" fontId="85" fillId="0" borderId="0" xfId="0" applyFont="1"/>
    <xf numFmtId="164" fontId="86" fillId="0" borderId="0" xfId="0" applyNumberFormat="1" applyFont="1" applyAlignment="1">
      <alignment vertical="top"/>
    </xf>
    <xf numFmtId="9" fontId="83" fillId="0" borderId="0" xfId="0" applyNumberFormat="1" applyFont="1"/>
    <xf numFmtId="0" fontId="83" fillId="0" borderId="0" xfId="0" applyFont="1"/>
    <xf numFmtId="8" fontId="83" fillId="0" borderId="0" xfId="0" applyNumberFormat="1" applyFont="1"/>
    <xf numFmtId="10" fontId="83" fillId="0" borderId="0" xfId="0" applyNumberFormat="1" applyFont="1"/>
    <xf numFmtId="3" fontId="83" fillId="0" borderId="0" xfId="0" applyNumberFormat="1" applyFont="1"/>
    <xf numFmtId="1" fontId="54" fillId="11" borderId="18" xfId="0" applyNumberFormat="1" applyFont="1" applyFill="1" applyBorder="1" applyAlignment="1">
      <alignment horizontal="center" vertical="center"/>
    </xf>
    <xf numFmtId="1" fontId="54" fillId="0" borderId="18" xfId="0" applyNumberFormat="1" applyFont="1" applyBorder="1" applyAlignment="1">
      <alignment horizontal="center" vertical="center"/>
    </xf>
    <xf numFmtId="1" fontId="54" fillId="0" borderId="27" xfId="0" applyNumberFormat="1" applyFont="1" applyBorder="1" applyAlignment="1">
      <alignment horizontal="center" vertical="center"/>
    </xf>
    <xf numFmtId="0" fontId="81" fillId="4" borderId="61" xfId="0" applyFont="1" applyFill="1" applyBorder="1" applyAlignment="1">
      <alignment vertical="top"/>
    </xf>
    <xf numFmtId="0" fontId="80" fillId="3" borderId="61" xfId="0" applyFont="1" applyFill="1" applyBorder="1" applyAlignment="1">
      <alignment vertical="top"/>
    </xf>
    <xf numFmtId="0" fontId="81" fillId="32" borderId="61" xfId="0" applyFont="1" applyFill="1" applyBorder="1" applyAlignment="1">
      <alignment vertical="top"/>
    </xf>
    <xf numFmtId="1" fontId="54" fillId="11" borderId="37" xfId="0" applyNumberFormat="1" applyFont="1" applyFill="1" applyBorder="1" applyAlignment="1">
      <alignment horizontal="center" vertical="center"/>
    </xf>
    <xf numFmtId="0" fontId="6" fillId="0" borderId="54" xfId="0" applyFont="1" applyBorder="1" applyAlignment="1">
      <alignment horizontal="center" vertical="center" wrapText="1"/>
    </xf>
    <xf numFmtId="0" fontId="6" fillId="0" borderId="0" xfId="0" applyFont="1" applyAlignment="1">
      <alignment horizontal="center" vertical="center" wrapText="1"/>
    </xf>
    <xf numFmtId="178" fontId="80" fillId="0" borderId="0" xfId="0" applyNumberFormat="1" applyFont="1" applyAlignment="1">
      <alignment horizontal="right" vertical="top"/>
    </xf>
    <xf numFmtId="178" fontId="81" fillId="0" borderId="0" xfId="0" applyNumberFormat="1" applyFont="1" applyAlignment="1">
      <alignment horizontal="right" vertical="top"/>
    </xf>
    <xf numFmtId="175" fontId="15" fillId="33" borderId="0" xfId="0" applyNumberFormat="1" applyFont="1" applyFill="1" applyAlignment="1">
      <alignment horizontal="right" vertical="center"/>
    </xf>
    <xf numFmtId="0" fontId="15" fillId="33" borderId="0" xfId="0" applyFont="1" applyFill="1" applyAlignment="1">
      <alignment vertical="center"/>
    </xf>
    <xf numFmtId="0" fontId="51" fillId="33" borderId="0" xfId="0" applyFont="1" applyFill="1" applyAlignment="1">
      <alignment vertical="center"/>
    </xf>
    <xf numFmtId="175" fontId="51" fillId="0" borderId="0" xfId="0" applyNumberFormat="1" applyFont="1" applyAlignment="1">
      <alignment horizontal="right" vertical="center"/>
    </xf>
    <xf numFmtId="175" fontId="51" fillId="33" borderId="0" xfId="0" applyNumberFormat="1" applyFont="1" applyFill="1" applyAlignment="1">
      <alignment horizontal="right" vertical="center"/>
    </xf>
    <xf numFmtId="14" fontId="6" fillId="6" borderId="0" xfId="0" applyNumberFormat="1" applyFont="1" applyFill="1" applyAlignment="1">
      <alignment horizontal="right"/>
    </xf>
    <xf numFmtId="0" fontId="6" fillId="3" borderId="61" xfId="0" applyFont="1" applyFill="1" applyBorder="1" applyAlignment="1">
      <alignment vertical="center" wrapText="1"/>
    </xf>
    <xf numFmtId="0" fontId="6" fillId="3" borderId="61" xfId="0" applyFont="1" applyFill="1" applyBorder="1" applyAlignment="1">
      <alignment vertical="center"/>
    </xf>
    <xf numFmtId="175" fontId="6" fillId="0" borderId="62" xfId="0" applyNumberFormat="1" applyFont="1" applyBorder="1" applyAlignment="1">
      <alignment horizontal="right" vertical="center"/>
    </xf>
    <xf numFmtId="0" fontId="7" fillId="32" borderId="61" xfId="0" applyFont="1" applyFill="1" applyBorder="1" applyAlignment="1">
      <alignment vertical="center"/>
    </xf>
    <xf numFmtId="175" fontId="7" fillId="32" borderId="63" xfId="0" applyNumberFormat="1" applyFont="1" applyFill="1" applyBorder="1" applyAlignment="1">
      <alignment horizontal="right" vertical="center"/>
    </xf>
    <xf numFmtId="0" fontId="6" fillId="4" borderId="67" xfId="0" applyFont="1" applyFill="1" applyBorder="1" applyAlignment="1">
      <alignment vertical="center"/>
    </xf>
    <xf numFmtId="0" fontId="7" fillId="4" borderId="64" xfId="0" applyFont="1" applyFill="1" applyBorder="1" applyAlignment="1">
      <alignment vertical="center"/>
    </xf>
    <xf numFmtId="175" fontId="7" fillId="4" borderId="63" xfId="0" applyNumberFormat="1" applyFont="1" applyFill="1" applyBorder="1" applyAlignment="1">
      <alignment horizontal="right" vertical="center"/>
    </xf>
    <xf numFmtId="166" fontId="6" fillId="0" borderId="0" xfId="1" applyNumberFormat="1" applyFont="1"/>
    <xf numFmtId="0" fontId="51" fillId="0" borderId="0" xfId="0" applyFont="1" applyAlignment="1">
      <alignment vertical="center"/>
    </xf>
    <xf numFmtId="0" fontId="51" fillId="6" borderId="0" xfId="0" applyFont="1" applyFill="1" applyAlignment="1">
      <alignment vertical="center"/>
    </xf>
    <xf numFmtId="0" fontId="90" fillId="6" borderId="0" xfId="12" applyFont="1" applyFill="1" applyAlignment="1">
      <alignment vertical="center"/>
    </xf>
    <xf numFmtId="0" fontId="94" fillId="6" borderId="17" xfId="0" applyFont="1" applyFill="1" applyBorder="1" applyAlignment="1">
      <alignment horizontal="center" vertical="center" wrapText="1"/>
    </xf>
    <xf numFmtId="0" fontId="6" fillId="0" borderId="0" xfId="0" applyFont="1" applyAlignment="1">
      <alignment vertical="center" wrapText="1"/>
    </xf>
    <xf numFmtId="0" fontId="101" fillId="21" borderId="0" xfId="12" applyFont="1" applyFill="1" applyAlignment="1">
      <alignment vertical="center"/>
    </xf>
    <xf numFmtId="0" fontId="51" fillId="21" borderId="0" xfId="0" applyFont="1" applyFill="1" applyAlignment="1">
      <alignment vertical="center"/>
    </xf>
    <xf numFmtId="0" fontId="0" fillId="0" borderId="0" xfId="0" applyAlignment="1">
      <alignment horizontal="center" vertical="center" wrapText="1"/>
    </xf>
    <xf numFmtId="14" fontId="6" fillId="0" borderId="0" xfId="0" applyNumberFormat="1" applyFont="1" applyAlignment="1">
      <alignment vertical="center"/>
    </xf>
    <xf numFmtId="0" fontId="6" fillId="21" borderId="17" xfId="0" applyFont="1" applyFill="1" applyBorder="1" applyAlignment="1">
      <alignment horizontal="left" vertical="center" wrapText="1"/>
    </xf>
    <xf numFmtId="0" fontId="50" fillId="28" borderId="68" xfId="0" applyFont="1" applyFill="1" applyBorder="1" applyAlignment="1">
      <alignment horizontal="center" vertical="center" wrapText="1"/>
    </xf>
    <xf numFmtId="0" fontId="50" fillId="28" borderId="72" xfId="0" applyFont="1" applyFill="1" applyBorder="1" applyAlignment="1">
      <alignment horizontal="center" vertical="center" wrapText="1"/>
    </xf>
    <xf numFmtId="0" fontId="6" fillId="0" borderId="0" xfId="0" applyFont="1" applyAlignment="1">
      <alignment horizontal="left" vertical="center" wrapText="1"/>
    </xf>
    <xf numFmtId="0" fontId="6" fillId="0" borderId="69" xfId="0" applyFont="1" applyBorder="1" applyAlignment="1">
      <alignment horizontal="left" vertical="center" wrapText="1"/>
    </xf>
    <xf numFmtId="0" fontId="7" fillId="21" borderId="17" xfId="0" applyFont="1" applyFill="1" applyBorder="1" applyAlignment="1">
      <alignment horizontal="left" vertical="center" wrapText="1"/>
    </xf>
    <xf numFmtId="0" fontId="73" fillId="0" borderId="71" xfId="0" applyFont="1" applyBorder="1" applyAlignment="1">
      <alignment horizontal="center" wrapText="1"/>
    </xf>
    <xf numFmtId="0" fontId="65" fillId="35" borderId="0" xfId="0" applyFont="1" applyFill="1" applyAlignment="1">
      <alignment vertical="center"/>
    </xf>
    <xf numFmtId="0" fontId="0" fillId="35" borderId="0" xfId="0" applyFill="1"/>
    <xf numFmtId="0" fontId="67" fillId="35" borderId="0" xfId="0" applyFont="1" applyFill="1" applyAlignment="1">
      <alignment vertical="center"/>
    </xf>
    <xf numFmtId="0" fontId="25" fillId="35" borderId="0" xfId="0" applyFont="1" applyFill="1"/>
    <xf numFmtId="0" fontId="22" fillId="35" borderId="0" xfId="0" applyFont="1" applyFill="1" applyAlignment="1">
      <alignment vertical="center" wrapText="1"/>
    </xf>
    <xf numFmtId="0" fontId="68" fillId="35" borderId="0" xfId="0" applyFont="1" applyFill="1" applyAlignment="1">
      <alignment vertical="center"/>
    </xf>
    <xf numFmtId="0" fontId="69" fillId="35" borderId="0" xfId="0" applyFont="1" applyFill="1" applyAlignment="1">
      <alignment vertical="center"/>
    </xf>
    <xf numFmtId="165" fontId="78" fillId="0" borderId="57" xfId="0" applyNumberFormat="1" applyFont="1" applyBorder="1" applyAlignment="1">
      <alignment horizontal="right" vertical="top"/>
    </xf>
    <xf numFmtId="0" fontId="6" fillId="35" borderId="0" xfId="0" applyFont="1" applyFill="1" applyAlignment="1">
      <alignment horizontal="center" vertical="center"/>
    </xf>
    <xf numFmtId="3" fontId="22" fillId="6" borderId="1" xfId="0" applyNumberFormat="1" applyFont="1" applyFill="1" applyBorder="1" applyAlignment="1">
      <alignment vertical="center"/>
    </xf>
    <xf numFmtId="0" fontId="0" fillId="6" borderId="0" xfId="0" applyFill="1" applyAlignment="1">
      <alignment horizontal="left" vertical="center"/>
    </xf>
    <xf numFmtId="0" fontId="6" fillId="0" borderId="2" xfId="0" applyFont="1" applyBorder="1" applyAlignment="1">
      <alignment horizontal="center" vertical="center"/>
    </xf>
    <xf numFmtId="0" fontId="6" fillId="17" borderId="2" xfId="0" applyFont="1" applyFill="1" applyBorder="1" applyAlignment="1">
      <alignment horizontal="center" vertical="center"/>
    </xf>
    <xf numFmtId="0" fontId="12" fillId="0" borderId="2" xfId="6" applyFont="1" applyBorder="1" applyAlignment="1">
      <alignment vertical="center"/>
    </xf>
    <xf numFmtId="0" fontId="12" fillId="6" borderId="2" xfId="6" applyFont="1" applyFill="1" applyBorder="1" applyAlignment="1">
      <alignment vertical="center"/>
    </xf>
    <xf numFmtId="0" fontId="12" fillId="6" borderId="74" xfId="6" applyFont="1" applyFill="1" applyBorder="1" applyAlignment="1">
      <alignment vertical="center"/>
    </xf>
    <xf numFmtId="0" fontId="7" fillId="17" borderId="2" xfId="0" applyFont="1" applyFill="1" applyBorder="1" applyAlignment="1">
      <alignment vertical="center"/>
    </xf>
    <xf numFmtId="3" fontId="106" fillId="0" borderId="0" xfId="0" applyNumberFormat="1" applyFont="1" applyAlignment="1">
      <alignment horizontal="right" vertical="top"/>
    </xf>
    <xf numFmtId="3" fontId="107" fillId="0" borderId="0" xfId="0" applyNumberFormat="1" applyFont="1" applyAlignment="1">
      <alignment horizontal="right" vertical="top"/>
    </xf>
    <xf numFmtId="49" fontId="108" fillId="0" borderId="0" xfId="6" applyNumberFormat="1" applyFont="1" applyAlignment="1">
      <alignment vertical="center"/>
    </xf>
    <xf numFmtId="0" fontId="73" fillId="0" borderId="0" xfId="0" applyFont="1" applyAlignment="1">
      <alignment horizontal="left" vertical="center" indent="2"/>
    </xf>
    <xf numFmtId="0" fontId="9" fillId="0" borderId="0" xfId="0" applyFont="1" applyAlignment="1">
      <alignment horizontal="left" vertical="center" indent="2"/>
    </xf>
    <xf numFmtId="177" fontId="111" fillId="26" borderId="0" xfId="0" applyNumberFormat="1" applyFont="1" applyFill="1" applyAlignment="1">
      <alignment horizontal="right" vertical="top"/>
    </xf>
    <xf numFmtId="166" fontId="103" fillId="26" borderId="0" xfId="1" applyNumberFormat="1" applyFont="1" applyFill="1" applyBorder="1" applyAlignment="1">
      <alignment horizontal="right"/>
    </xf>
    <xf numFmtId="0" fontId="15" fillId="33" borderId="0" xfId="0" applyFont="1" applyFill="1" applyAlignment="1">
      <alignment horizontal="center" vertical="center"/>
    </xf>
    <xf numFmtId="177" fontId="80" fillId="21" borderId="62" xfId="0" applyNumberFormat="1" applyFont="1" applyFill="1" applyBorder="1" applyAlignment="1">
      <alignment horizontal="right" vertical="top"/>
    </xf>
    <xf numFmtId="177" fontId="81" fillId="21" borderId="63" xfId="0" applyNumberFormat="1" applyFont="1" applyFill="1" applyBorder="1" applyAlignment="1">
      <alignment horizontal="right" vertical="top"/>
    </xf>
    <xf numFmtId="177" fontId="81" fillId="21" borderId="75" xfId="0" applyNumberFormat="1" applyFont="1" applyFill="1" applyBorder="1" applyAlignment="1">
      <alignment horizontal="right" vertical="top"/>
    </xf>
    <xf numFmtId="177" fontId="6" fillId="0" borderId="0" xfId="0" applyNumberFormat="1" applyFont="1"/>
    <xf numFmtId="2" fontId="6" fillId="0" borderId="0" xfId="0" applyNumberFormat="1" applyFont="1"/>
    <xf numFmtId="14" fontId="43" fillId="35" borderId="0" xfId="0" applyNumberFormat="1" applyFont="1" applyFill="1" applyAlignment="1">
      <alignment horizontal="left"/>
    </xf>
    <xf numFmtId="3" fontId="23" fillId="0" borderId="0" xfId="0" applyNumberFormat="1" applyFont="1" applyAlignment="1">
      <alignment horizontal="center"/>
    </xf>
    <xf numFmtId="14" fontId="112" fillId="0" borderId="0" xfId="0" applyNumberFormat="1" applyFont="1" applyAlignment="1">
      <alignment horizontal="left" vertical="center"/>
    </xf>
    <xf numFmtId="49" fontId="113" fillId="0" borderId="0" xfId="6" applyNumberFormat="1" applyFont="1" applyAlignment="1">
      <alignment vertical="center"/>
    </xf>
    <xf numFmtId="10" fontId="14" fillId="0" borderId="0" xfId="1" applyNumberFormat="1" applyFont="1" applyFill="1" applyBorder="1" applyAlignment="1">
      <alignment horizontal="center"/>
    </xf>
    <xf numFmtId="14" fontId="73" fillId="6" borderId="0" xfId="0" applyNumberFormat="1" applyFont="1" applyFill="1" applyAlignment="1">
      <alignment horizontal="right"/>
    </xf>
    <xf numFmtId="0" fontId="6" fillId="6" borderId="0" xfId="0" applyFont="1" applyFill="1" applyAlignment="1">
      <alignment horizontal="right" vertical="center"/>
    </xf>
    <xf numFmtId="0" fontId="73" fillId="6" borderId="0" xfId="0" applyFont="1" applyFill="1" applyAlignment="1">
      <alignment horizontal="right"/>
    </xf>
    <xf numFmtId="14" fontId="73" fillId="0" borderId="0" xfId="0" applyNumberFormat="1" applyFont="1" applyAlignment="1">
      <alignment horizontal="right" vertical="center"/>
    </xf>
    <xf numFmtId="0" fontId="6" fillId="6" borderId="0" xfId="0" applyFont="1" applyFill="1"/>
    <xf numFmtId="168" fontId="76" fillId="0" borderId="57" xfId="0" applyNumberFormat="1" applyFont="1" applyBorder="1" applyAlignment="1">
      <alignment horizontal="right" vertical="top"/>
    </xf>
    <xf numFmtId="177" fontId="81" fillId="35" borderId="63" xfId="0" applyNumberFormat="1" applyFont="1" applyFill="1" applyBorder="1" applyAlignment="1">
      <alignment horizontal="right" vertical="top"/>
    </xf>
    <xf numFmtId="3" fontId="50" fillId="23" borderId="0" xfId="0" applyNumberFormat="1" applyFont="1" applyFill="1" applyAlignment="1">
      <alignment horizontal="right" vertical="center"/>
    </xf>
    <xf numFmtId="0" fontId="18" fillId="35" borderId="0" xfId="0" applyFont="1" applyFill="1"/>
    <xf numFmtId="0" fontId="18" fillId="35" borderId="0" xfId="0" applyFont="1" applyFill="1" applyAlignment="1">
      <alignment vertical="center"/>
    </xf>
    <xf numFmtId="0" fontId="114" fillId="0" borderId="0" xfId="0" applyFont="1" applyAlignment="1">
      <alignment vertical="center"/>
    </xf>
    <xf numFmtId="0" fontId="110" fillId="0" borderId="0" xfId="0" applyFont="1" applyAlignment="1">
      <alignment vertical="center" wrapText="1"/>
    </xf>
    <xf numFmtId="0" fontId="115" fillId="0" borderId="0" xfId="0" applyFont="1" applyAlignment="1">
      <alignment vertical="center"/>
    </xf>
    <xf numFmtId="10" fontId="5" fillId="26" borderId="0" xfId="1" applyNumberFormat="1" applyFont="1" applyFill="1" applyBorder="1"/>
    <xf numFmtId="10" fontId="6" fillId="0" borderId="0" xfId="1" applyNumberFormat="1" applyFont="1" applyBorder="1"/>
    <xf numFmtId="2" fontId="47" fillId="0" borderId="0" xfId="0" applyNumberFormat="1" applyFont="1" applyAlignment="1">
      <alignment vertical="center"/>
    </xf>
    <xf numFmtId="0" fontId="86" fillId="0" borderId="0" xfId="0" applyFont="1" applyAlignment="1">
      <alignment vertical="top"/>
    </xf>
    <xf numFmtId="0" fontId="7" fillId="0" borderId="0" xfId="0" applyFont="1" applyAlignment="1">
      <alignment vertical="center"/>
    </xf>
    <xf numFmtId="14" fontId="6" fillId="6" borderId="0" xfId="0" applyNumberFormat="1" applyFont="1" applyFill="1" applyAlignment="1">
      <alignment horizontal="center"/>
    </xf>
    <xf numFmtId="0" fontId="116" fillId="0" borderId="0" xfId="7" applyFont="1" applyAlignment="1">
      <alignment vertical="center" wrapText="1"/>
    </xf>
    <xf numFmtId="0" fontId="0" fillId="0" borderId="25" xfId="0" applyBorder="1" applyAlignment="1">
      <alignment wrapText="1"/>
    </xf>
    <xf numFmtId="0" fontId="29" fillId="0" borderId="19" xfId="0" applyFont="1" applyBorder="1" applyAlignment="1">
      <alignment vertical="center"/>
    </xf>
    <xf numFmtId="165" fontId="54" fillId="11" borderId="19" xfId="0" applyNumberFormat="1" applyFont="1" applyFill="1" applyBorder="1" applyAlignment="1">
      <alignment horizontal="center" vertical="center"/>
    </xf>
    <xf numFmtId="165" fontId="54" fillId="0" borderId="19" xfId="0" applyNumberFormat="1" applyFont="1" applyBorder="1" applyAlignment="1">
      <alignment horizontal="center" vertical="center"/>
    </xf>
    <xf numFmtId="165" fontId="47" fillId="12" borderId="37" xfId="0" applyNumberFormat="1" applyFont="1" applyFill="1" applyBorder="1" applyAlignment="1">
      <alignment horizontal="center" vertical="center"/>
    </xf>
    <xf numFmtId="0" fontId="34" fillId="11" borderId="7" xfId="0" applyFont="1" applyFill="1" applyBorder="1" applyAlignment="1">
      <alignment horizontal="left" vertical="center" wrapText="1" indent="1"/>
    </xf>
    <xf numFmtId="0" fontId="34" fillId="11" borderId="0" xfId="0" applyFont="1" applyFill="1" applyAlignment="1">
      <alignment horizontal="left" vertical="center" wrapText="1" indent="1"/>
    </xf>
    <xf numFmtId="0" fontId="34" fillId="11" borderId="25" xfId="0" applyFont="1" applyFill="1" applyBorder="1" applyAlignment="1">
      <alignment horizontal="left" vertical="center" wrapText="1" indent="1"/>
    </xf>
    <xf numFmtId="165" fontId="54" fillId="0" borderId="18" xfId="0" applyNumberFormat="1" applyFont="1" applyBorder="1" applyAlignment="1">
      <alignment horizontal="center" vertical="center"/>
    </xf>
    <xf numFmtId="165" fontId="54" fillId="0" borderId="25" xfId="0" applyNumberFormat="1" applyFont="1" applyBorder="1" applyAlignment="1">
      <alignment horizontal="center" vertical="center"/>
    </xf>
    <xf numFmtId="165" fontId="54" fillId="11" borderId="18" xfId="0" applyNumberFormat="1" applyFont="1" applyFill="1" applyBorder="1" applyAlignment="1">
      <alignment horizontal="center" vertical="center"/>
    </xf>
    <xf numFmtId="165" fontId="54" fillId="11" borderId="25" xfId="0" applyNumberFormat="1" applyFont="1" applyFill="1" applyBorder="1" applyAlignment="1">
      <alignment horizontal="center" vertical="center"/>
    </xf>
    <xf numFmtId="2" fontId="54" fillId="0" borderId="18" xfId="0" applyNumberFormat="1" applyFont="1" applyBorder="1" applyAlignment="1">
      <alignment horizontal="center" vertical="center"/>
    </xf>
    <xf numFmtId="2" fontId="54" fillId="0" borderId="0" xfId="0" applyNumberFormat="1" applyFont="1" applyAlignment="1">
      <alignment horizontal="center" vertical="center"/>
    </xf>
    <xf numFmtId="170" fontId="54" fillId="11" borderId="19" xfId="0" applyNumberFormat="1" applyFont="1" applyFill="1" applyBorder="1" applyAlignment="1">
      <alignment horizontal="center" vertical="center"/>
    </xf>
    <xf numFmtId="2" fontId="54" fillId="11" borderId="52" xfId="0" applyNumberFormat="1" applyFont="1" applyFill="1" applyBorder="1" applyAlignment="1">
      <alignment horizontal="center" vertical="center"/>
    </xf>
    <xf numFmtId="2" fontId="54" fillId="11" borderId="53" xfId="0" applyNumberFormat="1" applyFont="1" applyFill="1" applyBorder="1" applyAlignment="1">
      <alignment horizontal="center" vertical="center"/>
    </xf>
    <xf numFmtId="2" fontId="54" fillId="0" borderId="30" xfId="0" applyNumberFormat="1" applyFont="1" applyBorder="1" applyAlignment="1">
      <alignment horizontal="center" vertical="center"/>
    </xf>
    <xf numFmtId="2" fontId="54" fillId="0" borderId="32" xfId="0" applyNumberFormat="1" applyFont="1" applyBorder="1" applyAlignment="1">
      <alignment horizontal="center" vertical="center"/>
    </xf>
    <xf numFmtId="170" fontId="54" fillId="0" borderId="19" xfId="0" applyNumberFormat="1" applyFont="1" applyBorder="1" applyAlignment="1">
      <alignment horizontal="center" vertical="center"/>
    </xf>
    <xf numFmtId="171" fontId="54" fillId="11" borderId="18" xfId="0" applyNumberFormat="1" applyFont="1" applyFill="1" applyBorder="1" applyAlignment="1">
      <alignment horizontal="center" vertical="center"/>
    </xf>
    <xf numFmtId="171" fontId="54" fillId="11" borderId="25" xfId="0" applyNumberFormat="1" applyFont="1" applyFill="1" applyBorder="1" applyAlignment="1">
      <alignment horizontal="center" vertical="center"/>
    </xf>
    <xf numFmtId="165" fontId="34" fillId="0" borderId="24" xfId="0" applyNumberFormat="1" applyFont="1" applyBorder="1" applyAlignment="1">
      <alignment horizontal="center" vertical="center"/>
    </xf>
    <xf numFmtId="165" fontId="34" fillId="0" borderId="0" xfId="0" applyNumberFormat="1" applyFont="1" applyAlignment="1">
      <alignment horizontal="center" vertical="center"/>
    </xf>
    <xf numFmtId="165" fontId="34" fillId="11" borderId="24" xfId="0" applyNumberFormat="1" applyFont="1" applyFill="1" applyBorder="1" applyAlignment="1">
      <alignment horizontal="center" vertical="center"/>
    </xf>
    <xf numFmtId="165" fontId="34" fillId="11" borderId="0" xfId="0" applyNumberFormat="1" applyFont="1" applyFill="1" applyAlignment="1">
      <alignment horizontal="center" vertical="center"/>
    </xf>
    <xf numFmtId="0" fontId="34" fillId="0" borderId="0" xfId="0" applyFont="1" applyAlignment="1">
      <alignment horizontal="left" vertical="center"/>
    </xf>
    <xf numFmtId="0" fontId="34" fillId="0" borderId="3" xfId="0" applyFont="1" applyBorder="1" applyAlignment="1">
      <alignment horizontal="left" vertical="center"/>
    </xf>
    <xf numFmtId="0" fontId="39" fillId="12" borderId="9" xfId="0" applyFont="1" applyFill="1" applyBorder="1" applyAlignment="1">
      <alignment horizontal="center" textRotation="90" wrapText="1"/>
    </xf>
    <xf numFmtId="0" fontId="39" fillId="12" borderId="10" xfId="0" applyFont="1" applyFill="1" applyBorder="1" applyAlignment="1">
      <alignment horizontal="center" textRotation="90" wrapText="1"/>
    </xf>
    <xf numFmtId="165" fontId="54" fillId="11" borderId="41" xfId="0" applyNumberFormat="1" applyFont="1" applyFill="1" applyBorder="1" applyAlignment="1">
      <alignment horizontal="center" vertical="center"/>
    </xf>
    <xf numFmtId="2" fontId="54" fillId="11" borderId="18" xfId="0" applyNumberFormat="1" applyFont="1" applyFill="1" applyBorder="1" applyAlignment="1">
      <alignment horizontal="center" vertical="center"/>
    </xf>
    <xf numFmtId="2" fontId="54" fillId="11" borderId="0" xfId="0" applyNumberFormat="1" applyFont="1" applyFill="1" applyAlignment="1">
      <alignment horizontal="center" vertical="center"/>
    </xf>
    <xf numFmtId="165" fontId="47" fillId="12" borderId="9" xfId="0" applyNumberFormat="1" applyFont="1" applyFill="1" applyBorder="1" applyAlignment="1">
      <alignment horizontal="center" vertical="center"/>
    </xf>
    <xf numFmtId="2" fontId="47" fillId="12" borderId="36" xfId="0" applyNumberFormat="1" applyFont="1" applyFill="1" applyBorder="1" applyAlignment="1">
      <alignment horizontal="center" vertical="center"/>
    </xf>
    <xf numFmtId="2" fontId="47" fillId="12" borderId="37" xfId="0" applyNumberFormat="1" applyFont="1" applyFill="1" applyBorder="1" applyAlignment="1">
      <alignment horizontal="center" vertical="center"/>
    </xf>
    <xf numFmtId="165" fontId="47" fillId="12" borderId="5" xfId="0" applyNumberFormat="1" applyFont="1" applyFill="1" applyBorder="1" applyAlignment="1">
      <alignment horizontal="left" vertical="center" indent="1"/>
    </xf>
    <xf numFmtId="165" fontId="47" fillId="12" borderId="9" xfId="0" applyNumberFormat="1" applyFont="1" applyFill="1" applyBorder="1" applyAlignment="1">
      <alignment horizontal="left" vertical="center" indent="1"/>
    </xf>
    <xf numFmtId="165" fontId="54" fillId="0" borderId="27" xfId="0" applyNumberFormat="1" applyFont="1" applyBorder="1" applyAlignment="1">
      <alignment horizontal="center" vertical="center"/>
    </xf>
    <xf numFmtId="165" fontId="54" fillId="0" borderId="60" xfId="0" applyNumberFormat="1" applyFont="1" applyBorder="1" applyAlignment="1">
      <alignment horizontal="center" vertical="center"/>
    </xf>
    <xf numFmtId="0" fontId="39" fillId="12" borderId="37" xfId="0" applyFont="1" applyFill="1" applyBorder="1" applyAlignment="1">
      <alignment horizontal="center" textRotation="90" wrapText="1"/>
    </xf>
    <xf numFmtId="0" fontId="39" fillId="12" borderId="0" xfId="0" applyFont="1" applyFill="1" applyAlignment="1">
      <alignment horizontal="center" textRotation="90" wrapText="1"/>
    </xf>
    <xf numFmtId="0" fontId="34" fillId="0" borderId="10" xfId="0" applyFont="1" applyBorder="1" applyAlignment="1">
      <alignment horizontal="left" vertical="center"/>
    </xf>
    <xf numFmtId="0" fontId="34" fillId="0" borderId="59" xfId="0" applyFont="1" applyBorder="1" applyAlignment="1">
      <alignment horizontal="left" vertical="center"/>
    </xf>
    <xf numFmtId="0" fontId="34" fillId="11" borderId="3" xfId="0" applyFont="1" applyFill="1" applyBorder="1" applyAlignment="1">
      <alignment horizontal="left" vertical="center" wrapText="1" indent="1"/>
    </xf>
    <xf numFmtId="0" fontId="34" fillId="11" borderId="5" xfId="0" applyFont="1" applyFill="1" applyBorder="1" applyAlignment="1">
      <alignment horizontal="left" vertical="center" wrapText="1" indent="1"/>
    </xf>
    <xf numFmtId="0" fontId="34" fillId="11" borderId="9" xfId="0" applyFont="1" applyFill="1" applyBorder="1" applyAlignment="1">
      <alignment horizontal="left" vertical="center" wrapText="1" indent="1"/>
    </xf>
    <xf numFmtId="0" fontId="34" fillId="11" borderId="58" xfId="0" applyFont="1" applyFill="1" applyBorder="1" applyAlignment="1">
      <alignment horizontal="left" vertical="center" wrapText="1" indent="1"/>
    </xf>
    <xf numFmtId="0" fontId="39" fillId="12" borderId="5" xfId="0" applyFont="1" applyFill="1" applyBorder="1" applyAlignment="1">
      <alignment horizontal="center" vertical="center" wrapText="1"/>
    </xf>
    <xf numFmtId="0" fontId="39" fillId="12" borderId="9" xfId="0" applyFont="1" applyFill="1" applyBorder="1" applyAlignment="1">
      <alignment horizontal="center" vertical="center" wrapText="1"/>
    </xf>
    <xf numFmtId="0" fontId="17" fillId="7" borderId="0" xfId="0" applyFont="1" applyFill="1" applyAlignment="1">
      <alignment horizontal="right" vertical="center"/>
    </xf>
    <xf numFmtId="0" fontId="39" fillId="12" borderId="9" xfId="0" applyFont="1" applyFill="1" applyBorder="1" applyAlignment="1">
      <alignment horizontal="center" textRotation="90"/>
    </xf>
    <xf numFmtId="0" fontId="42" fillId="12" borderId="0" xfId="0" applyFont="1" applyFill="1" applyAlignment="1">
      <alignment horizontal="center" textRotation="90" wrapText="1"/>
    </xf>
    <xf numFmtId="0" fontId="42" fillId="12" borderId="10" xfId="0" applyFont="1" applyFill="1" applyBorder="1" applyAlignment="1">
      <alignment horizontal="center" textRotation="90" wrapText="1"/>
    </xf>
    <xf numFmtId="165" fontId="34" fillId="11" borderId="23" xfId="0" applyNumberFormat="1" applyFont="1" applyFill="1" applyBorder="1" applyAlignment="1">
      <alignment horizontal="center" vertical="center"/>
    </xf>
    <xf numFmtId="165" fontId="34" fillId="11" borderId="9" xfId="0" applyNumberFormat="1" applyFont="1" applyFill="1" applyBorder="1" applyAlignment="1">
      <alignment horizontal="center" vertical="center"/>
    </xf>
    <xf numFmtId="0" fontId="39" fillId="12" borderId="10" xfId="0" applyFont="1" applyFill="1" applyBorder="1" applyAlignment="1">
      <alignment horizontal="center"/>
    </xf>
    <xf numFmtId="170" fontId="54" fillId="11" borderId="39" xfId="0" applyNumberFormat="1" applyFont="1" applyFill="1" applyBorder="1" applyAlignment="1">
      <alignment horizontal="center" vertical="center"/>
    </xf>
    <xf numFmtId="0" fontId="39" fillId="12" borderId="33" xfId="0" applyFont="1" applyFill="1" applyBorder="1" applyAlignment="1">
      <alignment horizontal="center" textRotation="90"/>
    </xf>
    <xf numFmtId="0" fontId="39" fillId="12" borderId="28" xfId="0" applyFont="1" applyFill="1" applyBorder="1" applyAlignment="1">
      <alignment horizontal="left" vertical="center" wrapText="1" indent="3"/>
    </xf>
    <xf numFmtId="0" fontId="39" fillId="12" borderId="9" xfId="0" applyFont="1" applyFill="1" applyBorder="1" applyAlignment="1">
      <alignment horizontal="left" vertical="center" wrapText="1" indent="3"/>
    </xf>
    <xf numFmtId="0" fontId="39" fillId="12" borderId="42" xfId="0" applyFont="1" applyFill="1" applyBorder="1" applyAlignment="1">
      <alignment horizontal="left" vertical="center" wrapText="1" indent="3"/>
    </xf>
    <xf numFmtId="0" fontId="39" fillId="12" borderId="33" xfId="0" applyFont="1" applyFill="1" applyBorder="1" applyAlignment="1">
      <alignment horizontal="left" vertical="center" wrapText="1" indent="3"/>
    </xf>
    <xf numFmtId="0" fontId="39" fillId="12" borderId="33" xfId="0" applyFont="1" applyFill="1" applyBorder="1" applyAlignment="1">
      <alignment horizontal="center" textRotation="90" wrapText="1"/>
    </xf>
    <xf numFmtId="165" fontId="54" fillId="11" borderId="18" xfId="1" applyNumberFormat="1" applyFont="1" applyFill="1" applyBorder="1" applyAlignment="1">
      <alignment horizontal="center" vertical="center"/>
    </xf>
    <xf numFmtId="165" fontId="54" fillId="11" borderId="0" xfId="1" applyNumberFormat="1" applyFont="1" applyFill="1" applyBorder="1" applyAlignment="1">
      <alignment horizontal="center" vertical="center"/>
    </xf>
    <xf numFmtId="165" fontId="54" fillId="11" borderId="25" xfId="1" applyNumberFormat="1" applyFont="1" applyFill="1" applyBorder="1" applyAlignment="1">
      <alignment horizontal="center" vertical="center"/>
    </xf>
    <xf numFmtId="0" fontId="34" fillId="12" borderId="18" xfId="0" applyFont="1" applyFill="1" applyBorder="1" applyAlignment="1">
      <alignment horizontal="center" vertical="center" wrapText="1"/>
    </xf>
    <xf numFmtId="0" fontId="34" fillId="12" borderId="0" xfId="0" applyFont="1" applyFill="1" applyAlignment="1">
      <alignment horizontal="center" vertical="center" wrapText="1"/>
    </xf>
    <xf numFmtId="0" fontId="34" fillId="12" borderId="3" xfId="0" applyFont="1" applyFill="1" applyBorder="1" applyAlignment="1">
      <alignment horizontal="center" vertical="center" wrapText="1"/>
    </xf>
    <xf numFmtId="170" fontId="54" fillId="0" borderId="40" xfId="0" applyNumberFormat="1" applyFont="1" applyBorder="1" applyAlignment="1">
      <alignment horizontal="center" vertical="center"/>
    </xf>
    <xf numFmtId="0" fontId="34" fillId="0" borderId="18" xfId="0" applyFont="1" applyBorder="1" applyAlignment="1">
      <alignment horizontal="left" vertical="center" wrapText="1" indent="2"/>
    </xf>
    <xf numFmtId="0" fontId="34" fillId="0" borderId="0" xfId="0" applyFont="1" applyAlignment="1">
      <alignment horizontal="left" vertical="center" wrapText="1" indent="2"/>
    </xf>
    <xf numFmtId="174" fontId="54" fillId="0" borderId="19" xfId="0" applyNumberFormat="1" applyFont="1" applyBorder="1" applyAlignment="1">
      <alignment horizontal="center" vertical="center"/>
    </xf>
    <xf numFmtId="0" fontId="47" fillId="12" borderId="9" xfId="0" applyFont="1" applyFill="1" applyBorder="1" applyAlignment="1">
      <alignment horizontal="left" vertical="center" wrapText="1" indent="1"/>
    </xf>
    <xf numFmtId="171" fontId="47" fillId="12" borderId="36" xfId="0" applyNumberFormat="1" applyFont="1" applyFill="1" applyBorder="1" applyAlignment="1">
      <alignment horizontal="center" vertical="center"/>
    </xf>
    <xf numFmtId="171" fontId="47" fillId="12" borderId="37" xfId="0" applyNumberFormat="1" applyFont="1" applyFill="1" applyBorder="1" applyAlignment="1">
      <alignment horizontal="center" vertical="center"/>
    </xf>
    <xf numFmtId="174" fontId="54" fillId="11" borderId="19" xfId="0" applyNumberFormat="1" applyFont="1" applyFill="1" applyBorder="1" applyAlignment="1">
      <alignment horizontal="center" vertical="center"/>
    </xf>
    <xf numFmtId="165" fontId="54" fillId="11" borderId="28" xfId="0" applyNumberFormat="1" applyFont="1" applyFill="1" applyBorder="1" applyAlignment="1">
      <alignment horizontal="center" vertical="center"/>
    </xf>
    <xf numFmtId="165" fontId="54" fillId="11" borderId="31" xfId="0" applyNumberFormat="1" applyFont="1" applyFill="1" applyBorder="1" applyAlignment="1">
      <alignment horizontal="center" vertical="center"/>
    </xf>
    <xf numFmtId="1" fontId="54" fillId="11" borderId="36" xfId="0" applyNumberFormat="1" applyFont="1" applyFill="1" applyBorder="1" applyAlignment="1">
      <alignment horizontal="center" vertical="center"/>
    </xf>
    <xf numFmtId="1" fontId="54" fillId="11" borderId="37" xfId="0" applyNumberFormat="1" applyFont="1" applyFill="1" applyBorder="1" applyAlignment="1">
      <alignment horizontal="center" vertical="center"/>
    </xf>
    <xf numFmtId="1" fontId="54" fillId="0" borderId="18" xfId="0" applyNumberFormat="1" applyFont="1" applyBorder="1" applyAlignment="1">
      <alignment horizontal="center" vertical="center"/>
    </xf>
    <xf numFmtId="1" fontId="54" fillId="0" borderId="0" xfId="0" applyNumberFormat="1" applyFont="1" applyAlignment="1">
      <alignment horizontal="center" vertical="center"/>
    </xf>
    <xf numFmtId="0" fontId="39" fillId="12" borderId="8" xfId="0" applyFont="1" applyFill="1" applyBorder="1" applyAlignment="1">
      <alignment horizontal="center" vertical="center" wrapText="1"/>
    </xf>
    <xf numFmtId="0" fontId="39" fillId="12" borderId="10" xfId="0" applyFont="1" applyFill="1" applyBorder="1" applyAlignment="1">
      <alignment horizontal="center" vertical="center" wrapText="1"/>
    </xf>
    <xf numFmtId="0" fontId="34" fillId="11" borderId="31" xfId="0" applyFont="1" applyFill="1" applyBorder="1" applyAlignment="1">
      <alignment horizontal="left" vertical="center" wrapText="1" indent="1"/>
    </xf>
    <xf numFmtId="0" fontId="34" fillId="0" borderId="7" xfId="0" applyFont="1" applyBorder="1" applyAlignment="1">
      <alignment horizontal="left" vertical="center" indent="5"/>
    </xf>
    <xf numFmtId="0" fontId="34" fillId="0" borderId="0" xfId="0" applyFont="1" applyAlignment="1">
      <alignment horizontal="left" vertical="center" indent="5"/>
    </xf>
    <xf numFmtId="0" fontId="34" fillId="0" borderId="25" xfId="0" applyFont="1" applyBorder="1" applyAlignment="1">
      <alignment horizontal="left" vertical="center" indent="5"/>
    </xf>
    <xf numFmtId="2" fontId="54" fillId="0" borderId="25" xfId="0" applyNumberFormat="1" applyFont="1" applyBorder="1" applyAlignment="1">
      <alignment horizontal="center" vertical="center"/>
    </xf>
    <xf numFmtId="0" fontId="17" fillId="7" borderId="0" xfId="0" applyFont="1" applyFill="1" applyAlignment="1">
      <alignment horizontal="center" vertical="center"/>
    </xf>
    <xf numFmtId="174" fontId="54" fillId="0" borderId="40" xfId="0" applyNumberFormat="1" applyFont="1" applyBorder="1" applyAlignment="1">
      <alignment horizontal="center" vertical="center"/>
    </xf>
    <xf numFmtId="174" fontId="47" fillId="12" borderId="36" xfId="0" applyNumberFormat="1" applyFont="1" applyFill="1" applyBorder="1" applyAlignment="1">
      <alignment horizontal="center" vertical="center"/>
    </xf>
    <xf numFmtId="174" fontId="47" fillId="12" borderId="37" xfId="0" applyNumberFormat="1" applyFont="1" applyFill="1" applyBorder="1" applyAlignment="1">
      <alignment horizontal="center" vertical="center"/>
    </xf>
    <xf numFmtId="174" fontId="47" fillId="12" borderId="38" xfId="0" applyNumberFormat="1" applyFont="1" applyFill="1" applyBorder="1" applyAlignment="1">
      <alignment horizontal="center" vertical="center"/>
    </xf>
    <xf numFmtId="0" fontId="34" fillId="0" borderId="18" xfId="0" applyFont="1" applyBorder="1" applyAlignment="1">
      <alignment horizontal="left" vertical="center" wrapText="1" indent="1"/>
    </xf>
    <xf numFmtId="0" fontId="34" fillId="0" borderId="0" xfId="0" applyFont="1" applyAlignment="1">
      <alignment horizontal="left" vertical="center" wrapText="1" indent="1"/>
    </xf>
    <xf numFmtId="0" fontId="34" fillId="0" borderId="3" xfId="0" applyFont="1" applyBorder="1" applyAlignment="1">
      <alignment horizontal="left" vertical="center" wrapText="1" indent="1"/>
    </xf>
    <xf numFmtId="0" fontId="34" fillId="0" borderId="3" xfId="0" applyFont="1" applyBorder="1" applyAlignment="1">
      <alignment horizontal="left" vertical="center" wrapText="1" indent="2"/>
    </xf>
    <xf numFmtId="0" fontId="34" fillId="11" borderId="18" xfId="0" applyFont="1" applyFill="1" applyBorder="1" applyAlignment="1">
      <alignment horizontal="left" vertical="center" wrapText="1" indent="1"/>
    </xf>
    <xf numFmtId="0" fontId="34" fillId="11" borderId="18" xfId="0" applyFont="1" applyFill="1" applyBorder="1" applyAlignment="1">
      <alignment horizontal="left" wrapText="1" indent="2"/>
    </xf>
    <xf numFmtId="0" fontId="34" fillId="11" borderId="0" xfId="0" applyFont="1" applyFill="1" applyAlignment="1">
      <alignment horizontal="left" wrapText="1" indent="2"/>
    </xf>
    <xf numFmtId="0" fontId="34" fillId="11" borderId="3" xfId="0" applyFont="1" applyFill="1" applyBorder="1" applyAlignment="1">
      <alignment horizontal="left" wrapText="1" indent="2"/>
    </xf>
    <xf numFmtId="0" fontId="34" fillId="11" borderId="18" xfId="0" applyFont="1" applyFill="1" applyBorder="1" applyAlignment="1">
      <alignment horizontal="left" vertical="center" wrapText="1" indent="2"/>
    </xf>
    <xf numFmtId="0" fontId="34" fillId="11" borderId="0" xfId="0" applyFont="1" applyFill="1" applyAlignment="1">
      <alignment horizontal="left" vertical="center" wrapText="1" indent="2"/>
    </xf>
    <xf numFmtId="0" fontId="34" fillId="11" borderId="3" xfId="0" applyFont="1" applyFill="1" applyBorder="1" applyAlignment="1">
      <alignment horizontal="left" vertical="center" wrapText="1" indent="2"/>
    </xf>
    <xf numFmtId="0" fontId="34" fillId="11" borderId="18" xfId="0" applyFont="1" applyFill="1" applyBorder="1" applyAlignment="1">
      <alignment horizontal="left" vertical="top" wrapText="1" indent="2"/>
    </xf>
    <xf numFmtId="0" fontId="34" fillId="11" borderId="0" xfId="0" applyFont="1" applyFill="1" applyAlignment="1">
      <alignment horizontal="left" vertical="top" wrapText="1" indent="2"/>
    </xf>
    <xf numFmtId="0" fontId="34" fillId="11" borderId="3" xfId="0" applyFont="1" applyFill="1" applyBorder="1" applyAlignment="1">
      <alignment horizontal="left" vertical="top" wrapText="1" indent="2"/>
    </xf>
    <xf numFmtId="0" fontId="34" fillId="0" borderId="18" xfId="0" applyFont="1" applyBorder="1" applyAlignment="1">
      <alignment horizontal="left" wrapText="1" indent="1"/>
    </xf>
    <xf numFmtId="0" fontId="34" fillId="0" borderId="0" xfId="0" applyFont="1" applyAlignment="1">
      <alignment horizontal="left" wrapText="1" indent="1"/>
    </xf>
    <xf numFmtId="0" fontId="34" fillId="0" borderId="3" xfId="0" applyFont="1" applyBorder="1" applyAlignment="1">
      <alignment horizontal="left" wrapText="1" indent="1"/>
    </xf>
    <xf numFmtId="0" fontId="34" fillId="0" borderId="18" xfId="0" applyFont="1" applyBorder="1" applyAlignment="1">
      <alignment horizontal="left" wrapText="1" indent="2"/>
    </xf>
    <xf numFmtId="0" fontId="34" fillId="0" borderId="0" xfId="0" applyFont="1" applyAlignment="1">
      <alignment horizontal="left" wrapText="1" indent="2"/>
    </xf>
    <xf numFmtId="0" fontId="34" fillId="0" borderId="3" xfId="0" applyFont="1" applyBorder="1" applyAlignment="1">
      <alignment horizontal="left" wrapText="1" indent="2"/>
    </xf>
    <xf numFmtId="0" fontId="34" fillId="0" borderId="18" xfId="0" applyFont="1" applyBorder="1" applyAlignment="1">
      <alignment horizontal="left" vertical="top" wrapText="1" indent="2"/>
    </xf>
    <xf numFmtId="0" fontId="34" fillId="0" borderId="0" xfId="0" applyFont="1" applyAlignment="1">
      <alignment horizontal="left" vertical="top" wrapText="1" indent="2"/>
    </xf>
    <xf numFmtId="0" fontId="34" fillId="0" borderId="3" xfId="0" applyFont="1" applyBorder="1" applyAlignment="1">
      <alignment horizontal="left" vertical="top" wrapText="1" indent="2"/>
    </xf>
    <xf numFmtId="165" fontId="34" fillId="11" borderId="35" xfId="0" applyNumberFormat="1" applyFont="1" applyFill="1" applyBorder="1" applyAlignment="1">
      <alignment horizontal="center" vertical="center"/>
    </xf>
    <xf numFmtId="9" fontId="34" fillId="11" borderId="35" xfId="0" applyNumberFormat="1" applyFont="1" applyFill="1" applyBorder="1" applyAlignment="1">
      <alignment horizontal="center" vertical="center" wrapText="1"/>
    </xf>
    <xf numFmtId="0" fontId="39" fillId="12" borderId="36" xfId="0" applyFont="1" applyFill="1" applyBorder="1" applyAlignment="1">
      <alignment horizontal="center" textRotation="90" wrapText="1"/>
    </xf>
    <xf numFmtId="0" fontId="39" fillId="12" borderId="18" xfId="0" applyFont="1" applyFill="1" applyBorder="1" applyAlignment="1">
      <alignment horizontal="center" textRotation="90" wrapText="1"/>
    </xf>
    <xf numFmtId="165" fontId="54" fillId="11" borderId="39" xfId="0" applyNumberFormat="1" applyFont="1" applyFill="1" applyBorder="1" applyAlignment="1">
      <alignment horizontal="center" vertical="center"/>
    </xf>
    <xf numFmtId="2" fontId="54" fillId="0" borderId="19" xfId="0" applyNumberFormat="1" applyFont="1" applyBorder="1" applyAlignment="1">
      <alignment horizontal="center" vertical="center"/>
    </xf>
    <xf numFmtId="2" fontId="54" fillId="11" borderId="19" xfId="0" applyNumberFormat="1" applyFont="1" applyFill="1" applyBorder="1" applyAlignment="1">
      <alignment horizontal="center" vertical="center"/>
    </xf>
    <xf numFmtId="165" fontId="54" fillId="0" borderId="18" xfId="1" applyNumberFormat="1" applyFont="1" applyFill="1" applyBorder="1" applyAlignment="1">
      <alignment horizontal="center" vertical="center"/>
    </xf>
    <xf numFmtId="165" fontId="54" fillId="0" borderId="0" xfId="1" applyNumberFormat="1" applyFont="1" applyFill="1" applyBorder="1" applyAlignment="1">
      <alignment horizontal="center" vertical="center"/>
    </xf>
    <xf numFmtId="165" fontId="54" fillId="0" borderId="25" xfId="1" applyNumberFormat="1" applyFont="1" applyFill="1" applyBorder="1" applyAlignment="1">
      <alignment horizontal="center" vertical="center"/>
    </xf>
    <xf numFmtId="0" fontId="42" fillId="12" borderId="33" xfId="0" applyFont="1" applyFill="1" applyBorder="1" applyAlignment="1">
      <alignment horizontal="center" textRotation="90" wrapText="1"/>
    </xf>
    <xf numFmtId="174" fontId="54" fillId="11" borderId="36" xfId="0" applyNumberFormat="1" applyFont="1" applyFill="1" applyBorder="1" applyAlignment="1">
      <alignment horizontal="center" vertical="center"/>
    </xf>
    <xf numFmtId="174" fontId="54" fillId="11" borderId="37" xfId="0" applyNumberFormat="1" applyFont="1" applyFill="1" applyBorder="1" applyAlignment="1">
      <alignment horizontal="center" vertical="center"/>
    </xf>
    <xf numFmtId="174" fontId="54" fillId="11" borderId="38" xfId="0" applyNumberFormat="1" applyFont="1" applyFill="1" applyBorder="1" applyAlignment="1">
      <alignment horizontal="center" vertical="center"/>
    </xf>
    <xf numFmtId="1" fontId="54" fillId="11" borderId="18" xfId="0" applyNumberFormat="1" applyFont="1" applyFill="1" applyBorder="1" applyAlignment="1">
      <alignment horizontal="center" vertical="center"/>
    </xf>
    <xf numFmtId="1" fontId="54" fillId="11" borderId="0" xfId="0" applyNumberFormat="1" applyFont="1" applyFill="1" applyAlignment="1">
      <alignment horizontal="center" vertical="center"/>
    </xf>
    <xf numFmtId="1" fontId="54" fillId="0" borderId="27" xfId="0" applyNumberFormat="1" applyFont="1" applyBorder="1" applyAlignment="1">
      <alignment horizontal="center" vertical="center"/>
    </xf>
    <xf numFmtId="1" fontId="54" fillId="0" borderId="10" xfId="0" applyNumberFormat="1" applyFont="1" applyBorder="1" applyAlignment="1">
      <alignment horizontal="center" vertical="center"/>
    </xf>
    <xf numFmtId="165" fontId="47" fillId="12" borderId="37" xfId="1" applyNumberFormat="1" applyFont="1" applyFill="1" applyBorder="1" applyAlignment="1">
      <alignment horizontal="center" vertical="center"/>
    </xf>
    <xf numFmtId="3" fontId="47" fillId="12" borderId="9" xfId="0" applyNumberFormat="1" applyFont="1" applyFill="1" applyBorder="1" applyAlignment="1">
      <alignment horizontal="center" vertical="center"/>
    </xf>
    <xf numFmtId="165" fontId="54" fillId="11" borderId="36" xfId="1" applyNumberFormat="1" applyFont="1" applyFill="1" applyBorder="1" applyAlignment="1">
      <alignment horizontal="center" vertical="center"/>
    </xf>
    <xf numFmtId="165" fontId="54" fillId="11" borderId="37" xfId="1" applyNumberFormat="1" applyFont="1" applyFill="1" applyBorder="1" applyAlignment="1">
      <alignment horizontal="center" vertical="center"/>
    </xf>
    <xf numFmtId="165" fontId="54" fillId="11" borderId="38" xfId="1" applyNumberFormat="1" applyFont="1" applyFill="1" applyBorder="1" applyAlignment="1">
      <alignment horizontal="center" vertical="center"/>
    </xf>
    <xf numFmtId="0" fontId="39" fillId="12" borderId="38" xfId="0" applyFont="1" applyFill="1" applyBorder="1" applyAlignment="1">
      <alignment horizontal="center" textRotation="90" wrapText="1"/>
    </xf>
    <xf numFmtId="0" fontId="39" fillId="12" borderId="25" xfId="0" applyFont="1" applyFill="1" applyBorder="1" applyAlignment="1">
      <alignment horizontal="center" textRotation="90" wrapText="1"/>
    </xf>
    <xf numFmtId="2" fontId="54" fillId="11" borderId="39" xfId="0" applyNumberFormat="1" applyFont="1" applyFill="1" applyBorder="1" applyAlignment="1">
      <alignment horizontal="center" vertical="center"/>
    </xf>
    <xf numFmtId="0" fontId="39" fillId="12" borderId="42" xfId="0" applyFont="1" applyFill="1" applyBorder="1" applyAlignment="1">
      <alignment horizontal="center" textRotation="90" wrapText="1"/>
    </xf>
    <xf numFmtId="166" fontId="34" fillId="0" borderId="35" xfId="0" applyNumberFormat="1" applyFont="1" applyBorder="1" applyAlignment="1">
      <alignment horizontal="center" vertical="center" wrapText="1"/>
    </xf>
    <xf numFmtId="0" fontId="6" fillId="6" borderId="0" xfId="0" applyFont="1" applyFill="1" applyAlignment="1">
      <alignment horizontal="left" vertical="center" wrapText="1"/>
    </xf>
    <xf numFmtId="0" fontId="6" fillId="3" borderId="61" xfId="0" applyFont="1" applyFill="1" applyBorder="1" applyAlignment="1">
      <alignment vertical="center"/>
    </xf>
    <xf numFmtId="0" fontId="6" fillId="3" borderId="65" xfId="0" applyFont="1" applyFill="1" applyBorder="1" applyAlignment="1">
      <alignment vertical="center"/>
    </xf>
    <xf numFmtId="0" fontId="6" fillId="3" borderId="66" xfId="0" applyFont="1" applyFill="1" applyBorder="1" applyAlignment="1">
      <alignment vertical="center"/>
    </xf>
    <xf numFmtId="0" fontId="104" fillId="6" borderId="0" xfId="0" applyFont="1" applyFill="1" applyAlignment="1">
      <alignment horizontal="center" vertical="center" wrapText="1"/>
    </xf>
    <xf numFmtId="0" fontId="103" fillId="6" borderId="0" xfId="0" applyFont="1" applyFill="1" applyAlignment="1">
      <alignment horizontal="center" vertical="center"/>
    </xf>
    <xf numFmtId="165" fontId="75" fillId="12" borderId="42" xfId="0" applyNumberFormat="1" applyFont="1" applyFill="1" applyBorder="1" applyAlignment="1">
      <alignment horizontal="left" vertical="center"/>
    </xf>
    <xf numFmtId="165" fontId="75" fillId="12" borderId="33" xfId="0" applyNumberFormat="1" applyFont="1" applyFill="1" applyBorder="1" applyAlignment="1">
      <alignment horizontal="left" vertical="center"/>
    </xf>
    <xf numFmtId="165" fontId="75" fillId="12" borderId="33" xfId="0" applyNumberFormat="1" applyFont="1" applyFill="1" applyBorder="1" applyAlignment="1">
      <alignment horizontal="center" vertical="center"/>
    </xf>
    <xf numFmtId="165" fontId="75" fillId="12" borderId="51" xfId="0" applyNumberFormat="1" applyFont="1" applyFill="1" applyBorder="1" applyAlignment="1">
      <alignment horizontal="center" vertical="center"/>
    </xf>
    <xf numFmtId="0" fontId="73" fillId="0" borderId="0" xfId="0" applyFont="1" applyAlignment="1">
      <alignment horizontal="left" vertical="center"/>
    </xf>
    <xf numFmtId="0" fontId="73" fillId="0" borderId="50" xfId="0" applyFont="1" applyBorder="1" applyAlignment="1">
      <alignment horizontal="left" vertical="center"/>
    </xf>
    <xf numFmtId="0" fontId="73" fillId="11" borderId="18" xfId="0" applyFont="1" applyFill="1" applyBorder="1" applyAlignment="1">
      <alignment horizontal="left" vertical="center" wrapText="1" indent="1"/>
    </xf>
    <xf numFmtId="0" fontId="73" fillId="11" borderId="0" xfId="0" applyFont="1" applyFill="1" applyAlignment="1">
      <alignment horizontal="left" vertical="center" wrapText="1" indent="1"/>
    </xf>
    <xf numFmtId="0" fontId="73" fillId="11" borderId="50" xfId="0" applyFont="1" applyFill="1" applyBorder="1" applyAlignment="1">
      <alignment horizontal="left" vertical="center" wrapText="1" indent="1"/>
    </xf>
    <xf numFmtId="0" fontId="0" fillId="5" borderId="0" xfId="0" applyFill="1" applyAlignment="1">
      <alignment horizontal="center" vertical="center" wrapText="1"/>
    </xf>
    <xf numFmtId="0" fontId="0" fillId="6" borderId="0" xfId="0" applyFill="1" applyAlignment="1">
      <alignment horizontal="center" vertical="center"/>
    </xf>
    <xf numFmtId="0" fontId="73" fillId="11" borderId="36" xfId="0" applyFont="1" applyFill="1" applyBorder="1" applyAlignment="1">
      <alignment horizontal="left" vertical="center" wrapText="1" indent="1"/>
    </xf>
    <xf numFmtId="0" fontId="73" fillId="11" borderId="37" xfId="0" applyFont="1" applyFill="1" applyBorder="1" applyAlignment="1">
      <alignment horizontal="left" vertical="center" wrapText="1" indent="1"/>
    </xf>
    <xf numFmtId="0" fontId="73" fillId="11" borderId="49" xfId="0" applyFont="1" applyFill="1" applyBorder="1" applyAlignment="1">
      <alignment horizontal="left" vertical="center" wrapText="1" indent="1"/>
    </xf>
    <xf numFmtId="0" fontId="6" fillId="21" borderId="33" xfId="0" applyFont="1" applyFill="1" applyBorder="1" applyAlignment="1">
      <alignment horizontal="left" vertical="center" wrapText="1"/>
    </xf>
    <xf numFmtId="0" fontId="45" fillId="6" borderId="0" xfId="0" applyFont="1" applyFill="1" applyAlignment="1">
      <alignment horizontal="left" vertical="center" wrapText="1"/>
    </xf>
    <xf numFmtId="0" fontId="23" fillId="6" borderId="0" xfId="0" applyFont="1" applyFill="1" applyAlignment="1">
      <alignment horizontal="left" vertical="center" wrapText="1"/>
    </xf>
    <xf numFmtId="0" fontId="6" fillId="35" borderId="0" xfId="0" applyFont="1" applyFill="1" applyAlignment="1">
      <alignment horizontal="left" vertical="center" wrapText="1"/>
    </xf>
    <xf numFmtId="0" fontId="6" fillId="21" borderId="0" xfId="0" applyFont="1" applyFill="1" applyAlignment="1">
      <alignment horizontal="center" vertical="center" wrapText="1"/>
    </xf>
    <xf numFmtId="0" fontId="6" fillId="21" borderId="54" xfId="0" applyFont="1" applyFill="1" applyBorder="1" applyAlignment="1">
      <alignment horizontal="center" vertical="center" wrapText="1"/>
    </xf>
    <xf numFmtId="0" fontId="7" fillId="6" borderId="68" xfId="0" applyFont="1" applyFill="1" applyBorder="1" applyAlignment="1">
      <alignment horizontal="center" vertical="center" wrapText="1"/>
    </xf>
    <xf numFmtId="0" fontId="7" fillId="6" borderId="70" xfId="0" applyFont="1" applyFill="1" applyBorder="1" applyAlignment="1">
      <alignment horizontal="center" vertical="center" wrapText="1"/>
    </xf>
    <xf numFmtId="0" fontId="6" fillId="6" borderId="0" xfId="0" applyFont="1" applyFill="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34" borderId="0" xfId="0" applyFont="1" applyFill="1" applyAlignment="1">
      <alignment horizontal="left" vertical="center" wrapText="1"/>
    </xf>
    <xf numFmtId="0" fontId="7" fillId="21" borderId="54" xfId="0" applyFont="1" applyFill="1" applyBorder="1" applyAlignment="1">
      <alignment horizontal="center" vertical="center" wrapText="1"/>
    </xf>
    <xf numFmtId="0" fontId="7" fillId="21" borderId="0" xfId="0" applyFont="1" applyFill="1" applyAlignment="1">
      <alignment horizontal="center" vertical="center" wrapText="1"/>
    </xf>
    <xf numFmtId="0" fontId="109" fillId="0" borderId="0" xfId="0" applyFont="1" applyAlignment="1">
      <alignment horizontal="center" vertical="center" wrapText="1"/>
    </xf>
    <xf numFmtId="0" fontId="7" fillId="6" borderId="0" xfId="0" applyFont="1" applyFill="1" applyAlignment="1">
      <alignment horizontal="center" vertical="center" wrapText="1"/>
    </xf>
    <xf numFmtId="0" fontId="7" fillId="6" borderId="76" xfId="0" applyFont="1" applyFill="1" applyBorder="1" applyAlignment="1">
      <alignment horizontal="center" vertical="center" wrapText="1"/>
    </xf>
    <xf numFmtId="0" fontId="6" fillId="6" borderId="17" xfId="0" applyFont="1" applyFill="1" applyBorder="1" applyAlignment="1">
      <alignment horizontal="left" vertical="center" wrapText="1"/>
    </xf>
    <xf numFmtId="0" fontId="0" fillId="6" borderId="17" xfId="0" applyFill="1" applyBorder="1" applyAlignment="1">
      <alignment horizontal="center" vertical="center"/>
    </xf>
    <xf numFmtId="0" fontId="94" fillId="6" borderId="17" xfId="0" applyFont="1" applyFill="1" applyBorder="1" applyAlignment="1">
      <alignment horizontal="center" vertical="center" wrapText="1"/>
    </xf>
    <xf numFmtId="0" fontId="6" fillId="6" borderId="17" xfId="0" applyFont="1" applyFill="1" applyBorder="1" applyAlignment="1">
      <alignment horizontal="center" vertical="center"/>
    </xf>
    <xf numFmtId="19" fontId="6" fillId="0" borderId="0" xfId="0" applyNumberFormat="1" applyFont="1" applyAlignment="1">
      <alignment horizontal="left" vertical="center"/>
    </xf>
    <xf numFmtId="0" fontId="6" fillId="0" borderId="0" xfId="0" applyFont="1" applyAlignment="1">
      <alignment horizontal="left" vertical="center"/>
    </xf>
    <xf numFmtId="0" fontId="98" fillId="6" borderId="17" xfId="0" applyFont="1" applyFill="1" applyBorder="1" applyAlignment="1">
      <alignment horizontal="center" vertical="center" wrapText="1"/>
    </xf>
    <xf numFmtId="0" fontId="52" fillId="6" borderId="17" xfId="0" applyFont="1" applyFill="1" applyBorder="1" applyAlignment="1">
      <alignment vertical="center"/>
    </xf>
    <xf numFmtId="0" fontId="6" fillId="0" borderId="0" xfId="0" applyFont="1" applyAlignment="1">
      <alignment vertical="center"/>
    </xf>
    <xf numFmtId="0" fontId="6" fillId="0" borderId="0" xfId="0" applyFont="1" applyAlignment="1"/>
    <xf numFmtId="0" fontId="50" fillId="31" borderId="0" xfId="0" applyFont="1" applyFill="1" applyAlignment="1">
      <alignment horizontal="center" vertical="center" wrapText="1"/>
    </xf>
    <xf numFmtId="0" fontId="50" fillId="28" borderId="73" xfId="0" applyFont="1" applyFill="1" applyBorder="1" applyAlignment="1">
      <alignment horizontal="center" vertical="center" wrapText="1"/>
    </xf>
    <xf numFmtId="0" fontId="50" fillId="28" borderId="69" xfId="0" applyFont="1" applyFill="1" applyBorder="1" applyAlignment="1">
      <alignment horizontal="center" vertical="center" wrapText="1"/>
    </xf>
    <xf numFmtId="0" fontId="6" fillId="35" borderId="0" xfId="0" applyFont="1" applyFill="1" applyAlignment="1">
      <alignment vertical="center"/>
    </xf>
    <xf numFmtId="0" fontId="6" fillId="35" borderId="0" xfId="0" applyFont="1" applyFill="1" applyAlignment="1"/>
    <xf numFmtId="0" fontId="6" fillId="0" borderId="0" xfId="0" applyFont="1" applyAlignment="1">
      <alignment horizontal="right" vertical="center"/>
    </xf>
    <xf numFmtId="0" fontId="86" fillId="0" borderId="0" xfId="0" applyFont="1" applyAlignment="1">
      <alignment vertical="top"/>
    </xf>
    <xf numFmtId="0" fontId="0" fillId="0" borderId="0" xfId="0" applyAlignment="1"/>
    <xf numFmtId="0" fontId="69" fillId="35" borderId="0" xfId="0" applyFont="1" applyFill="1" applyAlignment="1">
      <alignment horizontal="left" vertical="center" wrapText="1"/>
    </xf>
    <xf numFmtId="0" fontId="0" fillId="6" borderId="0" xfId="0" applyFill="1" applyAlignment="1">
      <alignment horizontal="center" vertical="center" wrapText="1"/>
    </xf>
    <xf numFmtId="0" fontId="73" fillId="6" borderId="0" xfId="0" applyFont="1" applyFill="1" applyAlignment="1">
      <alignment horizontal="center" vertical="center" wrapText="1"/>
    </xf>
    <xf numFmtId="0" fontId="73" fillId="6" borderId="71" xfId="0" applyFont="1" applyFill="1" applyBorder="1" applyAlignment="1">
      <alignment horizontal="center" vertical="center" wrapText="1"/>
    </xf>
    <xf numFmtId="0" fontId="0" fillId="21" borderId="0" xfId="0" applyFill="1" applyAlignment="1">
      <alignment horizontal="center" vertical="center"/>
    </xf>
    <xf numFmtId="0" fontId="22" fillId="35" borderId="0" xfId="0" applyFont="1" applyFill="1" applyAlignment="1">
      <alignment horizontal="left" vertical="center" wrapText="1"/>
    </xf>
    <xf numFmtId="0" fontId="0" fillId="0" borderId="0" xfId="0" applyAlignment="1">
      <alignment horizontal="left" vertical="center" wrapText="1"/>
    </xf>
    <xf numFmtId="0" fontId="105" fillId="0" borderId="0" xfId="0" applyFont="1" applyAlignment="1">
      <alignment horizontal="left" vertical="top"/>
    </xf>
    <xf numFmtId="0" fontId="0" fillId="0" borderId="0" xfId="0" applyAlignment="1">
      <alignment horizontal="left"/>
    </xf>
  </cellXfs>
  <cellStyles count="13">
    <cellStyle name="Comma" xfId="4" builtinId="3"/>
    <cellStyle name="Comma 2" xfId="3" xr:uid="{9E86C1D0-E70B-493E-A32A-83CEB940D5F7}"/>
    <cellStyle name="Comma 2 2" xfId="11" xr:uid="{C7F9F212-4A78-470C-A3D9-2D534404E72F}"/>
    <cellStyle name="Currency" xfId="5" builtinId="4"/>
    <cellStyle name="Hyperlink" xfId="12" builtinId="8"/>
    <cellStyle name="Normal" xfId="0" builtinId="0"/>
    <cellStyle name="Normal 2" xfId="7" xr:uid="{CAABE0D8-3D07-438D-AA18-CDBB5B226057}"/>
    <cellStyle name="Normal 2 2" xfId="9" xr:uid="{D79856BA-8E2C-47C9-A48C-A7670CBFED79}"/>
    <cellStyle name="Normal 3" xfId="8" xr:uid="{4ECAC6D2-C4D3-454E-95DA-38A00B8A28CA}"/>
    <cellStyle name="Normal 4" xfId="2" xr:uid="{B92B72E6-D495-4969-8DB7-D98D61C1ECCE}"/>
    <cellStyle name="Normal_Cost Centre Hierarchy Version 2" xfId="6" xr:uid="{DDE816CF-DB38-470B-A0E7-3595B67C28CC}"/>
    <cellStyle name="Percent" xfId="1" builtinId="5"/>
    <cellStyle name="Percent 3" xfId="10" xr:uid="{A9333D11-8F5F-4BFA-91A3-6D81A25B1F5B}"/>
  </cellStyles>
  <dxfs count="2">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007FAE"/>
      <color rgb="FF004D6D"/>
      <color rgb="FFFF9999"/>
      <color rgb="FF006F9B"/>
      <color rgb="FF00587B"/>
      <color rgb="FFAECDDD"/>
      <color rgb="FFEAF3FA"/>
      <color rgb="FF009FDA"/>
      <color rgb="FFFFFFFF"/>
      <color rgb="FF6364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absolute">
    <xdr:from>
      <xdr:col>23</xdr:col>
      <xdr:colOff>0</xdr:colOff>
      <xdr:row>5</xdr:row>
      <xdr:rowOff>130407</xdr:rowOff>
    </xdr:from>
    <xdr:to>
      <xdr:col>33</xdr:col>
      <xdr:colOff>6569</xdr:colOff>
      <xdr:row>10</xdr:row>
      <xdr:rowOff>97242</xdr:rowOff>
    </xdr:to>
    <xdr:sp macro="" textlink="$V$85">
      <xdr:nvSpPr>
        <xdr:cNvPr id="146" name="Rectangle: Top Corners Rounded 145">
          <a:extLst>
            <a:ext uri="{FF2B5EF4-FFF2-40B4-BE49-F238E27FC236}">
              <a16:creationId xmlns:a16="http://schemas.microsoft.com/office/drawing/2014/main" id="{6DB1B925-7854-438F-97E7-094E7BF42EFB}"/>
            </a:ext>
          </a:extLst>
        </xdr:cNvPr>
        <xdr:cNvSpPr>
          <a:spLocks noChangeAspect="1"/>
        </xdr:cNvSpPr>
      </xdr:nvSpPr>
      <xdr:spPr>
        <a:xfrm>
          <a:off x="9157138" y="2271890"/>
          <a:ext cx="4828190" cy="1050714"/>
        </a:xfrm>
        <a:prstGeom prst="round2SameRect">
          <a:avLst>
            <a:gd name="adj1" fmla="val 36785"/>
            <a:gd name="adj2" fmla="val 0"/>
          </a:avLst>
        </a:pr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xdr:twoCellAnchor>
  <xdr:twoCellAnchor>
    <xdr:from>
      <xdr:col>27</xdr:col>
      <xdr:colOff>285750</xdr:colOff>
      <xdr:row>173</xdr:row>
      <xdr:rowOff>190498</xdr:rowOff>
    </xdr:from>
    <xdr:to>
      <xdr:col>33</xdr:col>
      <xdr:colOff>9525</xdr:colOff>
      <xdr:row>178</xdr:row>
      <xdr:rowOff>83342</xdr:rowOff>
    </xdr:to>
    <xdr:sp macro="" textlink="">
      <xdr:nvSpPr>
        <xdr:cNvPr id="145" name="Rectangle: Single Corner Rounded 144">
          <a:extLst>
            <a:ext uri="{FF2B5EF4-FFF2-40B4-BE49-F238E27FC236}">
              <a16:creationId xmlns:a16="http://schemas.microsoft.com/office/drawing/2014/main" id="{0624C9A6-7DD0-4C6B-B3A3-4E9E2EBAEE37}"/>
            </a:ext>
          </a:extLst>
        </xdr:cNvPr>
        <xdr:cNvSpPr/>
      </xdr:nvSpPr>
      <xdr:spPr>
        <a:xfrm>
          <a:off x="11887200" y="39757348"/>
          <a:ext cx="3067050" cy="845344"/>
        </a:xfrm>
        <a:prstGeom prst="round1Rect">
          <a:avLst>
            <a:gd name="adj" fmla="val 30953"/>
          </a:avLst>
        </a:prstGeom>
        <a:solidFill>
          <a:srgbClr val="AECD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485775</xdr:colOff>
      <xdr:row>174</xdr:row>
      <xdr:rowOff>11906</xdr:rowOff>
    </xdr:from>
    <xdr:to>
      <xdr:col>8</xdr:col>
      <xdr:colOff>500062</xdr:colOff>
      <xdr:row>177</xdr:row>
      <xdr:rowOff>50006</xdr:rowOff>
    </xdr:to>
    <xdr:sp macro="" textlink="">
      <xdr:nvSpPr>
        <xdr:cNvPr id="142" name="Rectangle: Single Corner Rounded 141">
          <a:extLst>
            <a:ext uri="{FF2B5EF4-FFF2-40B4-BE49-F238E27FC236}">
              <a16:creationId xmlns:a16="http://schemas.microsoft.com/office/drawing/2014/main" id="{861E1941-16DC-4040-BBAA-B3056C05F848}"/>
            </a:ext>
          </a:extLst>
        </xdr:cNvPr>
        <xdr:cNvSpPr/>
      </xdr:nvSpPr>
      <xdr:spPr>
        <a:xfrm>
          <a:off x="1235869" y="39671625"/>
          <a:ext cx="2800349" cy="609600"/>
        </a:xfrm>
        <a:prstGeom prst="round1Rect">
          <a:avLst>
            <a:gd name="adj" fmla="val 30953"/>
          </a:avLst>
        </a:prstGeom>
        <a:solidFill>
          <a:srgbClr val="AECD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473869</xdr:colOff>
      <xdr:row>153</xdr:row>
      <xdr:rowOff>0</xdr:rowOff>
    </xdr:from>
    <xdr:to>
      <xdr:col>9</xdr:col>
      <xdr:colOff>0</xdr:colOff>
      <xdr:row>156</xdr:row>
      <xdr:rowOff>28575</xdr:rowOff>
    </xdr:to>
    <xdr:sp macro="" textlink="">
      <xdr:nvSpPr>
        <xdr:cNvPr id="127" name="Rectangle: Single Corner Rounded 126">
          <a:extLst>
            <a:ext uri="{FF2B5EF4-FFF2-40B4-BE49-F238E27FC236}">
              <a16:creationId xmlns:a16="http://schemas.microsoft.com/office/drawing/2014/main" id="{24EB0EBB-84AC-41B7-89F4-5E3ED0156537}"/>
            </a:ext>
          </a:extLst>
        </xdr:cNvPr>
        <xdr:cNvSpPr/>
      </xdr:nvSpPr>
      <xdr:spPr>
        <a:xfrm>
          <a:off x="1354932" y="37207031"/>
          <a:ext cx="2764631" cy="647700"/>
        </a:xfrm>
        <a:prstGeom prst="round1Rect">
          <a:avLst>
            <a:gd name="adj" fmla="val 30953"/>
          </a:avLst>
        </a:prstGeom>
        <a:solidFill>
          <a:srgbClr val="AECD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76200</xdr:colOff>
      <xdr:row>137</xdr:row>
      <xdr:rowOff>142875</xdr:rowOff>
    </xdr:from>
    <xdr:to>
      <xdr:col>9</xdr:col>
      <xdr:colOff>-1</xdr:colOff>
      <xdr:row>143</xdr:row>
      <xdr:rowOff>0</xdr:rowOff>
    </xdr:to>
    <xdr:sp macro="" textlink="">
      <xdr:nvSpPr>
        <xdr:cNvPr id="124" name="Rectangle: Single Corner Rounded 123">
          <a:extLst>
            <a:ext uri="{FF2B5EF4-FFF2-40B4-BE49-F238E27FC236}">
              <a16:creationId xmlns:a16="http://schemas.microsoft.com/office/drawing/2014/main" id="{C15984BD-21F7-413B-BCDF-BDA43A64668D}"/>
            </a:ext>
          </a:extLst>
        </xdr:cNvPr>
        <xdr:cNvSpPr/>
      </xdr:nvSpPr>
      <xdr:spPr>
        <a:xfrm>
          <a:off x="1457325" y="34087594"/>
          <a:ext cx="2662237" cy="1000125"/>
        </a:xfrm>
        <a:prstGeom prst="round1Rect">
          <a:avLst>
            <a:gd name="adj" fmla="val 30953"/>
          </a:avLst>
        </a:prstGeom>
        <a:solidFill>
          <a:srgbClr val="AECD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89694</xdr:colOff>
      <xdr:row>117</xdr:row>
      <xdr:rowOff>76197</xdr:rowOff>
    </xdr:from>
    <xdr:to>
      <xdr:col>9</xdr:col>
      <xdr:colOff>15875</xdr:colOff>
      <xdr:row>121</xdr:row>
      <xdr:rowOff>38097</xdr:rowOff>
    </xdr:to>
    <xdr:sp macro="" textlink="">
      <xdr:nvSpPr>
        <xdr:cNvPr id="122" name="Rectangle: Single Corner Rounded 121">
          <a:extLst>
            <a:ext uri="{FF2B5EF4-FFF2-40B4-BE49-F238E27FC236}">
              <a16:creationId xmlns:a16="http://schemas.microsoft.com/office/drawing/2014/main" id="{546FE520-E27B-45ED-93CD-5FC734DEBD23}"/>
            </a:ext>
          </a:extLst>
        </xdr:cNvPr>
        <xdr:cNvSpPr/>
      </xdr:nvSpPr>
      <xdr:spPr>
        <a:xfrm>
          <a:off x="1248569" y="28611510"/>
          <a:ext cx="2497931" cy="723900"/>
        </a:xfrm>
        <a:prstGeom prst="round1Rect">
          <a:avLst>
            <a:gd name="adj" fmla="val 30953"/>
          </a:avLst>
        </a:prstGeom>
        <a:solidFill>
          <a:srgbClr val="AECD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178594</xdr:colOff>
      <xdr:row>42</xdr:row>
      <xdr:rowOff>5282</xdr:rowOff>
    </xdr:from>
    <xdr:to>
      <xdr:col>18</xdr:col>
      <xdr:colOff>6569</xdr:colOff>
      <xdr:row>46</xdr:row>
      <xdr:rowOff>137272</xdr:rowOff>
    </xdr:to>
    <xdr:sp macro="" textlink="$V$85" fLocksText="0">
      <xdr:nvSpPr>
        <xdr:cNvPr id="2" name="Rectangle: Top Corners Rounded 1">
          <a:extLst>
            <a:ext uri="{FF2B5EF4-FFF2-40B4-BE49-F238E27FC236}">
              <a16:creationId xmlns:a16="http://schemas.microsoft.com/office/drawing/2014/main" id="{1241149F-7B83-4973-8CB7-E12570CC54AD}"/>
            </a:ext>
          </a:extLst>
        </xdr:cNvPr>
        <xdr:cNvSpPr/>
      </xdr:nvSpPr>
      <xdr:spPr>
        <a:xfrm>
          <a:off x="178594" y="11422144"/>
          <a:ext cx="7388854" cy="1307835"/>
        </a:xfrm>
        <a:prstGeom prst="round2SameRect">
          <a:avLst>
            <a:gd name="adj1" fmla="val 29691"/>
            <a:gd name="adj2" fmla="val 0"/>
          </a:avLst>
        </a:pr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editAs="absolute">
    <xdr:from>
      <xdr:col>13</xdr:col>
      <xdr:colOff>1720</xdr:colOff>
      <xdr:row>5</xdr:row>
      <xdr:rowOff>130634</xdr:rowOff>
    </xdr:from>
    <xdr:to>
      <xdr:col>22</xdr:col>
      <xdr:colOff>6569</xdr:colOff>
      <xdr:row>10</xdr:row>
      <xdr:rowOff>8508</xdr:rowOff>
    </xdr:to>
    <xdr:sp macro="" textlink="$V$85" fLocksText="0">
      <xdr:nvSpPr>
        <xdr:cNvPr id="131" name="Rectangle: Top Corners Rounded 130">
          <a:extLst>
            <a:ext uri="{FF2B5EF4-FFF2-40B4-BE49-F238E27FC236}">
              <a16:creationId xmlns:a16="http://schemas.microsoft.com/office/drawing/2014/main" id="{96FDAD46-4EFF-4E85-BBEB-B4B512337D7E}"/>
            </a:ext>
          </a:extLst>
        </xdr:cNvPr>
        <xdr:cNvSpPr>
          <a:spLocks/>
        </xdr:cNvSpPr>
      </xdr:nvSpPr>
      <xdr:spPr>
        <a:xfrm>
          <a:off x="5283168" y="2272117"/>
          <a:ext cx="3775435" cy="961753"/>
        </a:xfrm>
        <a:prstGeom prst="round2SameRect">
          <a:avLst>
            <a:gd name="adj1" fmla="val 39718"/>
            <a:gd name="adj2" fmla="val 0"/>
          </a:avLst>
        </a:prstGeom>
        <a:solidFill>
          <a:srgbClr val="004D6D"/>
        </a:solidFill>
        <a:ln w="9525">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editAs="absolute">
    <xdr:from>
      <xdr:col>1</xdr:col>
      <xdr:colOff>0</xdr:colOff>
      <xdr:row>5</xdr:row>
      <xdr:rowOff>132830</xdr:rowOff>
    </xdr:from>
    <xdr:to>
      <xdr:col>12</xdr:col>
      <xdr:colOff>6568</xdr:colOff>
      <xdr:row>10</xdr:row>
      <xdr:rowOff>9322</xdr:rowOff>
    </xdr:to>
    <xdr:sp macro="" textlink="$V$85">
      <xdr:nvSpPr>
        <xdr:cNvPr id="3" name="Rectangle: Top Corners Rounded 2">
          <a:extLst>
            <a:ext uri="{FF2B5EF4-FFF2-40B4-BE49-F238E27FC236}">
              <a16:creationId xmlns:a16="http://schemas.microsoft.com/office/drawing/2014/main" id="{0D2E6309-D3C3-4546-B3C1-2E89872758AA}"/>
            </a:ext>
          </a:extLst>
        </xdr:cNvPr>
        <xdr:cNvSpPr>
          <a:spLocks noChangeAspect="1"/>
        </xdr:cNvSpPr>
      </xdr:nvSpPr>
      <xdr:spPr>
        <a:xfrm>
          <a:off x="183931" y="2274313"/>
          <a:ext cx="4992413" cy="960371"/>
        </a:xfrm>
        <a:prstGeom prst="round2SameRect">
          <a:avLst>
            <a:gd name="adj1" fmla="val 40099"/>
            <a:gd name="adj2" fmla="val 0"/>
          </a:avLst>
        </a:pr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vertOverflow="overflow" horzOverflow="overflow" numCol="3"/>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xdr:twoCellAnchor>
  <xdr:twoCellAnchor>
    <xdr:from>
      <xdr:col>19</xdr:col>
      <xdr:colOff>0</xdr:colOff>
      <xdr:row>42</xdr:row>
      <xdr:rowOff>10021</xdr:rowOff>
    </xdr:from>
    <xdr:to>
      <xdr:col>24</xdr:col>
      <xdr:colOff>6569</xdr:colOff>
      <xdr:row>46</xdr:row>
      <xdr:rowOff>52474</xdr:rowOff>
    </xdr:to>
    <xdr:sp macro="" textlink="$V$85" fLocksText="0">
      <xdr:nvSpPr>
        <xdr:cNvPr id="6" name="Rectangle: Top Corners Rounded 5">
          <a:extLst>
            <a:ext uri="{FF2B5EF4-FFF2-40B4-BE49-F238E27FC236}">
              <a16:creationId xmlns:a16="http://schemas.microsoft.com/office/drawing/2014/main" id="{1F9E513E-C26B-4FFE-9A77-CC6A8E4F521D}"/>
            </a:ext>
          </a:extLst>
        </xdr:cNvPr>
        <xdr:cNvSpPr/>
      </xdr:nvSpPr>
      <xdr:spPr>
        <a:xfrm>
          <a:off x="7672552" y="11426883"/>
          <a:ext cx="1872155" cy="1218298"/>
        </a:xfrm>
        <a:prstGeom prst="round2SameRect">
          <a:avLst>
            <a:gd name="adj1" fmla="val 31795"/>
            <a:gd name="adj2" fmla="val 0"/>
          </a:avLst>
        </a:pr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xdr:from>
      <xdr:col>25</xdr:col>
      <xdr:colOff>905</xdr:colOff>
      <xdr:row>42</xdr:row>
      <xdr:rowOff>8660</xdr:rowOff>
    </xdr:from>
    <xdr:to>
      <xdr:col>33</xdr:col>
      <xdr:colOff>9525</xdr:colOff>
      <xdr:row>46</xdr:row>
      <xdr:rowOff>11834</xdr:rowOff>
    </xdr:to>
    <xdr:sp macro="" textlink="$V$85" fLocksText="0">
      <xdr:nvSpPr>
        <xdr:cNvPr id="7" name="Rectangle: Top Corners Rounded 6">
          <a:extLst>
            <a:ext uri="{FF2B5EF4-FFF2-40B4-BE49-F238E27FC236}">
              <a16:creationId xmlns:a16="http://schemas.microsoft.com/office/drawing/2014/main" id="{ADF5B3E5-7DE8-4185-A1AE-BF7086ADED05}"/>
            </a:ext>
          </a:extLst>
        </xdr:cNvPr>
        <xdr:cNvSpPr/>
      </xdr:nvSpPr>
      <xdr:spPr>
        <a:xfrm>
          <a:off x="9611630" y="11391035"/>
          <a:ext cx="4332970" cy="1174749"/>
        </a:xfrm>
        <a:prstGeom prst="round2SameRect">
          <a:avLst>
            <a:gd name="adj1" fmla="val 32824"/>
            <a:gd name="adj2" fmla="val 0"/>
          </a:avLst>
        </a:pr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xdr:from>
      <xdr:col>13</xdr:col>
      <xdr:colOff>59532</xdr:colOff>
      <xdr:row>7</xdr:row>
      <xdr:rowOff>24343</xdr:rowOff>
    </xdr:from>
    <xdr:to>
      <xdr:col>21</xdr:col>
      <xdr:colOff>418420</xdr:colOff>
      <xdr:row>9</xdr:row>
      <xdr:rowOff>95251</xdr:rowOff>
    </xdr:to>
    <xdr:sp macro="" textlink="">
      <xdr:nvSpPr>
        <xdr:cNvPr id="9" name="TextBox 8">
          <a:extLst>
            <a:ext uri="{FF2B5EF4-FFF2-40B4-BE49-F238E27FC236}">
              <a16:creationId xmlns:a16="http://schemas.microsoft.com/office/drawing/2014/main" id="{BEA66BCA-AAA7-4C76-A1F6-67C81C819919}"/>
            </a:ext>
          </a:extLst>
        </xdr:cNvPr>
        <xdr:cNvSpPr txBox="1"/>
      </xdr:nvSpPr>
      <xdr:spPr>
        <a:xfrm>
          <a:off x="5689487" y="2548468"/>
          <a:ext cx="3927362" cy="451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3000">
              <a:solidFill>
                <a:schemeClr val="bg1"/>
              </a:solidFill>
            </a:rPr>
            <a:t>Care for staff</a:t>
          </a:r>
        </a:p>
      </xdr:txBody>
    </xdr:sp>
    <xdr:clientData/>
  </xdr:twoCellAnchor>
  <xdr:twoCellAnchor>
    <xdr:from>
      <xdr:col>25</xdr:col>
      <xdr:colOff>71438</xdr:colOff>
      <xdr:row>7</xdr:row>
      <xdr:rowOff>17248</xdr:rowOff>
    </xdr:from>
    <xdr:to>
      <xdr:col>31</xdr:col>
      <xdr:colOff>592666</xdr:colOff>
      <xdr:row>9</xdr:row>
      <xdr:rowOff>94204</xdr:rowOff>
    </xdr:to>
    <xdr:sp macro="" textlink="">
      <xdr:nvSpPr>
        <xdr:cNvPr id="10" name="TextBox 9">
          <a:extLst>
            <a:ext uri="{FF2B5EF4-FFF2-40B4-BE49-F238E27FC236}">
              <a16:creationId xmlns:a16="http://schemas.microsoft.com/office/drawing/2014/main" id="{619574E4-049D-46A6-B616-F9344B2EFE2A}"/>
            </a:ext>
          </a:extLst>
        </xdr:cNvPr>
        <xdr:cNvSpPr txBox="1"/>
      </xdr:nvSpPr>
      <xdr:spPr>
        <a:xfrm>
          <a:off x="9585855" y="2557248"/>
          <a:ext cx="4140728" cy="457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3000">
              <a:solidFill>
                <a:schemeClr val="bg1"/>
              </a:solidFill>
            </a:rPr>
            <a:t>Daily</a:t>
          </a:r>
          <a:r>
            <a:rPr lang="en-AU" sz="3000" baseline="0">
              <a:solidFill>
                <a:schemeClr val="bg1"/>
              </a:solidFill>
            </a:rPr>
            <a:t> Activity</a:t>
          </a:r>
          <a:endParaRPr lang="en-AU" sz="900" baseline="30000">
            <a:solidFill>
              <a:schemeClr val="bg1"/>
            </a:solidFill>
          </a:endParaRPr>
        </a:p>
      </xdr:txBody>
    </xdr:sp>
    <xdr:clientData/>
  </xdr:twoCellAnchor>
  <xdr:twoCellAnchor>
    <xdr:from>
      <xdr:col>2</xdr:col>
      <xdr:colOff>380999</xdr:colOff>
      <xdr:row>43</xdr:row>
      <xdr:rowOff>50800</xdr:rowOff>
    </xdr:from>
    <xdr:to>
      <xdr:col>14</xdr:col>
      <xdr:colOff>123824</xdr:colOff>
      <xdr:row>46</xdr:row>
      <xdr:rowOff>19051</xdr:rowOff>
    </xdr:to>
    <xdr:sp macro="" textlink="">
      <xdr:nvSpPr>
        <xdr:cNvPr id="11" name="TextBox 10">
          <a:extLst>
            <a:ext uri="{FF2B5EF4-FFF2-40B4-BE49-F238E27FC236}">
              <a16:creationId xmlns:a16="http://schemas.microsoft.com/office/drawing/2014/main" id="{7613E474-75FF-4EA7-89E9-D2354CEBF1EB}"/>
            </a:ext>
          </a:extLst>
        </xdr:cNvPr>
        <xdr:cNvSpPr txBox="1"/>
      </xdr:nvSpPr>
      <xdr:spPr>
        <a:xfrm>
          <a:off x="619124" y="11671300"/>
          <a:ext cx="5162550" cy="892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3000">
              <a:solidFill>
                <a:schemeClr val="bg1"/>
              </a:solidFill>
            </a:rPr>
            <a:t>Service Delivery</a:t>
          </a:r>
        </a:p>
      </xdr:txBody>
    </xdr:sp>
    <xdr:clientData/>
  </xdr:twoCellAnchor>
  <xdr:twoCellAnchor editAs="oneCell">
    <xdr:from>
      <xdr:col>15</xdr:col>
      <xdr:colOff>161926</xdr:colOff>
      <xdr:row>42</xdr:row>
      <xdr:rowOff>181878</xdr:rowOff>
    </xdr:from>
    <xdr:to>
      <xdr:col>23</xdr:col>
      <xdr:colOff>342901</xdr:colOff>
      <xdr:row>46</xdr:row>
      <xdr:rowOff>685800</xdr:rowOff>
    </xdr:to>
    <xdr:sp macro="" textlink="" fLocksText="0">
      <xdr:nvSpPr>
        <xdr:cNvPr id="12" name="TextBox 11">
          <a:extLst>
            <a:ext uri="{FF2B5EF4-FFF2-40B4-BE49-F238E27FC236}">
              <a16:creationId xmlns:a16="http://schemas.microsoft.com/office/drawing/2014/main" id="{08AD054C-A06B-4F2E-86CF-12E13A8F618B}"/>
            </a:ext>
          </a:extLst>
        </xdr:cNvPr>
        <xdr:cNvSpPr txBox="1"/>
      </xdr:nvSpPr>
      <xdr:spPr>
        <a:xfrm>
          <a:off x="6276976" y="11554728"/>
          <a:ext cx="3124200" cy="16754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AU" sz="3000">
              <a:solidFill>
                <a:schemeClr val="bg1"/>
              </a:solidFill>
            </a:rPr>
            <a:t>Value </a:t>
          </a:r>
        </a:p>
        <a:p>
          <a:pPr algn="r"/>
          <a:r>
            <a:rPr lang="en-AU" sz="3000">
              <a:solidFill>
                <a:schemeClr val="bg1"/>
              </a:solidFill>
            </a:rPr>
            <a:t>for money</a:t>
          </a:r>
        </a:p>
      </xdr:txBody>
    </xdr:sp>
    <xdr:clientData fLocksWithSheet="0"/>
  </xdr:twoCellAnchor>
  <xdr:twoCellAnchor>
    <xdr:from>
      <xdr:col>26</xdr:col>
      <xdr:colOff>400050</xdr:colOff>
      <xdr:row>42</xdr:row>
      <xdr:rowOff>201081</xdr:rowOff>
    </xdr:from>
    <xdr:to>
      <xdr:col>31</xdr:col>
      <xdr:colOff>247650</xdr:colOff>
      <xdr:row>46</xdr:row>
      <xdr:rowOff>638175</xdr:rowOff>
    </xdr:to>
    <xdr:sp macro="" textlink="">
      <xdr:nvSpPr>
        <xdr:cNvPr id="13" name="TextBox 12">
          <a:extLst>
            <a:ext uri="{FF2B5EF4-FFF2-40B4-BE49-F238E27FC236}">
              <a16:creationId xmlns:a16="http://schemas.microsoft.com/office/drawing/2014/main" id="{6663998E-BA7C-40D3-93A5-6A69E8481EB7}"/>
            </a:ext>
          </a:extLst>
        </xdr:cNvPr>
        <xdr:cNvSpPr txBox="1"/>
      </xdr:nvSpPr>
      <xdr:spPr>
        <a:xfrm>
          <a:off x="10544175" y="11573931"/>
          <a:ext cx="2828925" cy="1608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3000">
              <a:solidFill>
                <a:schemeClr val="bg1"/>
              </a:solidFill>
            </a:rPr>
            <a:t>National comparison</a:t>
          </a:r>
        </a:p>
        <a:p>
          <a:pPr algn="ctr"/>
          <a:r>
            <a:rPr lang="en-AU" sz="2400" b="0">
              <a:solidFill>
                <a:schemeClr val="bg1"/>
              </a:solidFill>
              <a:latin typeface="+mj-lt"/>
            </a:rPr>
            <a:t>2024-2025</a:t>
          </a:r>
        </a:p>
      </xdr:txBody>
    </xdr:sp>
    <xdr:clientData/>
  </xdr:twoCellAnchor>
  <xdr:twoCellAnchor>
    <xdr:from>
      <xdr:col>1</xdr:col>
      <xdr:colOff>19051</xdr:colOff>
      <xdr:row>76</xdr:row>
      <xdr:rowOff>65313</xdr:rowOff>
    </xdr:from>
    <xdr:to>
      <xdr:col>14</xdr:col>
      <xdr:colOff>95250</xdr:colOff>
      <xdr:row>80</xdr:row>
      <xdr:rowOff>50346</xdr:rowOff>
    </xdr:to>
    <xdr:sp macro="" textlink="">
      <xdr:nvSpPr>
        <xdr:cNvPr id="17" name="TextBox 16">
          <a:extLst>
            <a:ext uri="{FF2B5EF4-FFF2-40B4-BE49-F238E27FC236}">
              <a16:creationId xmlns:a16="http://schemas.microsoft.com/office/drawing/2014/main" id="{CCC3DC96-9846-4762-A489-1E97BA4B7683}"/>
            </a:ext>
          </a:extLst>
        </xdr:cNvPr>
        <xdr:cNvSpPr txBox="1"/>
      </xdr:nvSpPr>
      <xdr:spPr>
        <a:xfrm>
          <a:off x="200026" y="20277363"/>
          <a:ext cx="5553074" cy="747033"/>
        </a:xfrm>
        <a:prstGeom prst="rect">
          <a:avLst/>
        </a:prstGeom>
        <a:solidFill>
          <a:srgbClr val="004D6D"/>
        </a:solidFill>
        <a:ln w="222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AU" sz="110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rPr>
            <a:t>No. of Triple Zero (000) Calls Received by Operations Centres Statewide                1,304,868</a:t>
          </a:r>
        </a:p>
        <a:p>
          <a:endParaRPr lang="en-AU" sz="80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endParaRPr>
        </a:p>
        <a:p>
          <a:r>
            <a:rPr lang="en-AU" sz="110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rPr>
            <a:t>Triple</a:t>
          </a:r>
          <a:r>
            <a:rPr lang="en-AU" sz="1100" baseline="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rPr>
            <a:t> Zero (000) Calls Answered &lt; = 10 secs</a:t>
          </a:r>
          <a:r>
            <a:rPr lang="en-AU" sz="800" baseline="4000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rPr>
            <a:t>	</a:t>
          </a:r>
          <a:r>
            <a:rPr lang="en-AU" sz="1100" baseline="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rPr>
            <a:t>	  	   93.3% </a:t>
          </a:r>
          <a:endParaRPr lang="en-AU" sz="1100">
            <a:solidFill>
              <a:schemeClr val="bg1"/>
            </a:solidFill>
            <a:latin typeface="MetaBoldLF-Roman" panose="020B0802030000020004" pitchFamily="34" charset="0"/>
            <a:ea typeface="Microsoft GothicNeo" panose="020B0500000101010101" pitchFamily="34" charset="-127"/>
            <a:cs typeface="Microsoft GothicNeo" panose="020B0500000101010101" pitchFamily="34" charset="-127"/>
          </a:endParaRPr>
        </a:p>
      </xdr:txBody>
    </xdr:sp>
    <xdr:clientData/>
  </xdr:twoCellAnchor>
  <xdr:twoCellAnchor editAs="oneCell">
    <xdr:from>
      <xdr:col>29</xdr:col>
      <xdr:colOff>34363</xdr:colOff>
      <xdr:row>77</xdr:row>
      <xdr:rowOff>81492</xdr:rowOff>
    </xdr:from>
    <xdr:to>
      <xdr:col>30</xdr:col>
      <xdr:colOff>132371</xdr:colOff>
      <xdr:row>82</xdr:row>
      <xdr:rowOff>171027</xdr:rowOff>
    </xdr:to>
    <xdr:pic>
      <xdr:nvPicPr>
        <xdr:cNvPr id="28" name="Picture 27">
          <a:extLst>
            <a:ext uri="{FF2B5EF4-FFF2-40B4-BE49-F238E27FC236}">
              <a16:creationId xmlns:a16="http://schemas.microsoft.com/office/drawing/2014/main" id="{6989B085-6A31-4A9F-8D13-2274A2700B5E}"/>
            </a:ext>
          </a:extLst>
        </xdr:cNvPr>
        <xdr:cNvPicPr>
          <a:picLocks noChangeAspect="1"/>
        </xdr:cNvPicPr>
      </xdr:nvPicPr>
      <xdr:blipFill>
        <a:blip xmlns:r="http://schemas.openxmlformats.org/officeDocument/2006/relationships" r:embed="rId1"/>
        <a:stretch>
          <a:fillRect/>
        </a:stretch>
      </xdr:blipFill>
      <xdr:spPr>
        <a:xfrm>
          <a:off x="11919446" y="20740159"/>
          <a:ext cx="694485" cy="1038225"/>
        </a:xfrm>
        <a:prstGeom prst="rect">
          <a:avLst/>
        </a:prstGeom>
      </xdr:spPr>
    </xdr:pic>
    <xdr:clientData/>
  </xdr:twoCellAnchor>
  <xdr:twoCellAnchor editAs="oneCell">
    <xdr:from>
      <xdr:col>30</xdr:col>
      <xdr:colOff>310407</xdr:colOff>
      <xdr:row>77</xdr:row>
      <xdr:rowOff>95250</xdr:rowOff>
    </xdr:from>
    <xdr:to>
      <xdr:col>31</xdr:col>
      <xdr:colOff>407829</xdr:colOff>
      <xdr:row>82</xdr:row>
      <xdr:rowOff>123190</xdr:rowOff>
    </xdr:to>
    <xdr:pic>
      <xdr:nvPicPr>
        <xdr:cNvPr id="20" name="Picture 19">
          <a:extLst>
            <a:ext uri="{FF2B5EF4-FFF2-40B4-BE49-F238E27FC236}">
              <a16:creationId xmlns:a16="http://schemas.microsoft.com/office/drawing/2014/main" id="{F85B5635-B211-457D-BAB6-61E2DE7F15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26382" y="20564475"/>
          <a:ext cx="795922"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123733</xdr:colOff>
      <xdr:row>80</xdr:row>
      <xdr:rowOff>178616</xdr:rowOff>
    </xdr:from>
    <xdr:to>
      <xdr:col>18</xdr:col>
      <xdr:colOff>6983</xdr:colOff>
      <xdr:row>84</xdr:row>
      <xdr:rowOff>111919</xdr:rowOff>
    </xdr:to>
    <xdr:sp macro="" textlink="">
      <xdr:nvSpPr>
        <xdr:cNvPr id="21" name="TextBox 20">
          <a:extLst>
            <a:ext uri="{FF2B5EF4-FFF2-40B4-BE49-F238E27FC236}">
              <a16:creationId xmlns:a16="http://schemas.microsoft.com/office/drawing/2014/main" id="{A35B3A22-4E58-464B-A68A-7349F52D5AB4}"/>
            </a:ext>
          </a:extLst>
        </xdr:cNvPr>
        <xdr:cNvSpPr txBox="1"/>
      </xdr:nvSpPr>
      <xdr:spPr>
        <a:xfrm>
          <a:off x="123733" y="21419366"/>
          <a:ext cx="7674700" cy="69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aseline="0">
              <a:solidFill>
                <a:schemeClr val="bg1"/>
              </a:solidFill>
              <a:latin typeface="Microsoft GothicNeo" panose="020B0500000101010101" pitchFamily="34" charset="-127"/>
              <a:ea typeface="Microsoft GothicNeo" panose="020B0500000101010101" pitchFamily="34" charset="-127"/>
              <a:cs typeface="Microsoft GothicNeo" panose="020B0500000101010101" pitchFamily="34" charset="-127"/>
            </a:rPr>
            <a:t>Queensland Ambulance Service performance statistics are published quarterly.</a:t>
          </a:r>
        </a:p>
        <a:p>
          <a:r>
            <a:rPr lang="en-AU" sz="1400" b="1" baseline="0">
              <a:solidFill>
                <a:schemeClr val="bg1"/>
              </a:solidFill>
              <a:latin typeface="Microsoft GothicNeo" panose="020B0500000101010101" pitchFamily="34" charset="-127"/>
              <a:ea typeface="Microsoft GothicNeo" panose="020B0500000101010101" pitchFamily="34" charset="-127"/>
              <a:cs typeface="Microsoft GothicNeo" panose="020B0500000101010101" pitchFamily="34" charset="-127"/>
            </a:rPr>
            <a:t>For further information please visit www.ambulance.qld.gov.au</a:t>
          </a:r>
        </a:p>
      </xdr:txBody>
    </xdr:sp>
    <xdr:clientData/>
  </xdr:twoCellAnchor>
  <xdr:twoCellAnchor>
    <xdr:from>
      <xdr:col>23</xdr:col>
      <xdr:colOff>124858</xdr:colOff>
      <xdr:row>9</xdr:row>
      <xdr:rowOff>75154</xdr:rowOff>
    </xdr:from>
    <xdr:to>
      <xdr:col>25</xdr:col>
      <xdr:colOff>647700</xdr:colOff>
      <xdr:row>10</xdr:row>
      <xdr:rowOff>775608</xdr:rowOff>
    </xdr:to>
    <xdr:sp macro="" textlink="">
      <xdr:nvSpPr>
        <xdr:cNvPr id="39" name="TextBox 38">
          <a:extLst>
            <a:ext uri="{FF2B5EF4-FFF2-40B4-BE49-F238E27FC236}">
              <a16:creationId xmlns:a16="http://schemas.microsoft.com/office/drawing/2014/main" id="{B11AEB59-2932-4330-8FB9-5600E597E4C7}"/>
            </a:ext>
          </a:extLst>
        </xdr:cNvPr>
        <xdr:cNvSpPr txBox="1"/>
      </xdr:nvSpPr>
      <xdr:spPr>
        <a:xfrm>
          <a:off x="9916558" y="3113629"/>
          <a:ext cx="1056242" cy="900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AU" sz="1000" b="1">
              <a:solidFill>
                <a:schemeClr val="bg1"/>
              </a:solidFill>
              <a:latin typeface="+mn-lt"/>
            </a:rPr>
            <a:t>Emergency </a:t>
          </a:r>
          <a:r>
            <a:rPr lang="en-AU" sz="800" b="0" baseline="30000">
              <a:solidFill>
                <a:schemeClr val="bg1"/>
              </a:solidFill>
              <a:latin typeface="+mn-lt"/>
            </a:rPr>
            <a:t>6</a:t>
          </a:r>
        </a:p>
        <a:p>
          <a:pPr algn="ctr"/>
          <a:r>
            <a:rPr lang="en-AU" sz="1000" b="1">
              <a:solidFill>
                <a:schemeClr val="bg1"/>
              </a:solidFill>
              <a:latin typeface="+mn-lt"/>
            </a:rPr>
            <a:t>&amp;</a:t>
          </a:r>
          <a:r>
            <a:rPr lang="en-AU" sz="1000" b="1" baseline="0">
              <a:solidFill>
                <a:schemeClr val="bg1"/>
              </a:solidFill>
              <a:latin typeface="+mn-lt"/>
            </a:rPr>
            <a:t> Urgent</a:t>
          </a:r>
        </a:p>
        <a:p>
          <a:pPr algn="ctr"/>
          <a:r>
            <a:rPr lang="en-AU" sz="1000" b="1" baseline="0">
              <a:solidFill>
                <a:schemeClr val="bg1"/>
              </a:solidFill>
              <a:latin typeface="+mn-lt"/>
            </a:rPr>
            <a:t>Incidents</a:t>
          </a:r>
          <a:endParaRPr lang="en-AU" sz="800" b="1" baseline="40000">
            <a:solidFill>
              <a:schemeClr val="bg1"/>
            </a:solidFill>
            <a:latin typeface="+mn-lt"/>
          </a:endParaRPr>
        </a:p>
      </xdr:txBody>
    </xdr:sp>
    <xdr:clientData/>
  </xdr:twoCellAnchor>
  <xdr:twoCellAnchor>
    <xdr:from>
      <xdr:col>26</xdr:col>
      <xdr:colOff>29936</xdr:colOff>
      <xdr:row>10</xdr:row>
      <xdr:rowOff>114300</xdr:rowOff>
    </xdr:from>
    <xdr:to>
      <xdr:col>28</xdr:col>
      <xdr:colOff>28575</xdr:colOff>
      <xdr:row>10</xdr:row>
      <xdr:rowOff>876299</xdr:rowOff>
    </xdr:to>
    <xdr:sp macro="" textlink="">
      <xdr:nvSpPr>
        <xdr:cNvPr id="40" name="TextBox 39">
          <a:extLst>
            <a:ext uri="{FF2B5EF4-FFF2-40B4-BE49-F238E27FC236}">
              <a16:creationId xmlns:a16="http://schemas.microsoft.com/office/drawing/2014/main" id="{32147B54-73CD-4FB9-87DB-2F8393DD55F9}"/>
            </a:ext>
          </a:extLst>
        </xdr:cNvPr>
        <xdr:cNvSpPr txBox="1"/>
      </xdr:nvSpPr>
      <xdr:spPr>
        <a:xfrm>
          <a:off x="10174061" y="3343275"/>
          <a:ext cx="1179739" cy="761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AU" sz="1000" b="1">
              <a:solidFill>
                <a:schemeClr val="bg1"/>
              </a:solidFill>
              <a:latin typeface="+mn-lt"/>
            </a:rPr>
            <a:t>Non-Emergency </a:t>
          </a:r>
          <a:r>
            <a:rPr lang="en-AU" sz="800" b="0" baseline="30000">
              <a:solidFill>
                <a:schemeClr val="bg1"/>
              </a:solidFill>
              <a:effectLst/>
              <a:latin typeface="+mn-lt"/>
              <a:ea typeface="+mn-ea"/>
              <a:cs typeface="+mn-cs"/>
            </a:rPr>
            <a:t>6</a:t>
          </a:r>
          <a:r>
            <a:rPr lang="en-AU" sz="1000" b="1" baseline="0">
              <a:solidFill>
                <a:schemeClr val="bg1"/>
              </a:solidFill>
              <a:latin typeface="+mn-lt"/>
            </a:rPr>
            <a:t> </a:t>
          </a:r>
        </a:p>
        <a:p>
          <a:pPr algn="ctr"/>
          <a:r>
            <a:rPr lang="en-AU" sz="1000" b="1" baseline="0">
              <a:solidFill>
                <a:schemeClr val="bg1"/>
              </a:solidFill>
              <a:latin typeface="+mn-lt"/>
            </a:rPr>
            <a:t>&amp; Medically Authorised Incidents</a:t>
          </a:r>
          <a:endParaRPr lang="en-AU" sz="800" b="1" baseline="40000">
            <a:solidFill>
              <a:schemeClr val="bg1"/>
            </a:solidFill>
            <a:latin typeface="+mn-lt"/>
          </a:endParaRPr>
        </a:p>
        <a:p>
          <a:pPr algn="ctr"/>
          <a:endParaRPr lang="en-AU" sz="1000" b="1">
            <a:solidFill>
              <a:schemeClr val="bg1"/>
            </a:solidFill>
            <a:latin typeface="+mn-lt"/>
          </a:endParaRPr>
        </a:p>
      </xdr:txBody>
    </xdr:sp>
    <xdr:clientData/>
  </xdr:twoCellAnchor>
  <xdr:twoCellAnchor>
    <xdr:from>
      <xdr:col>28</xdr:col>
      <xdr:colOff>130629</xdr:colOff>
      <xdr:row>10</xdr:row>
      <xdr:rowOff>270783</xdr:rowOff>
    </xdr:from>
    <xdr:to>
      <xdr:col>29</xdr:col>
      <xdr:colOff>568779</xdr:colOff>
      <xdr:row>10</xdr:row>
      <xdr:rowOff>775608</xdr:rowOff>
    </xdr:to>
    <xdr:sp macro="" textlink="">
      <xdr:nvSpPr>
        <xdr:cNvPr id="41" name="TextBox 40">
          <a:extLst>
            <a:ext uri="{FF2B5EF4-FFF2-40B4-BE49-F238E27FC236}">
              <a16:creationId xmlns:a16="http://schemas.microsoft.com/office/drawing/2014/main" id="{CBC03225-3E94-4895-B934-BC4D59B0FDDA}"/>
            </a:ext>
          </a:extLst>
        </xdr:cNvPr>
        <xdr:cNvSpPr txBox="1"/>
      </xdr:nvSpPr>
      <xdr:spPr>
        <a:xfrm>
          <a:off x="13215258" y="3721554"/>
          <a:ext cx="1189264"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AU" sz="1000" b="1">
              <a:solidFill>
                <a:schemeClr val="bg1"/>
              </a:solidFill>
              <a:latin typeface="+mn-lt"/>
            </a:rPr>
            <a:t>Total </a:t>
          </a:r>
          <a:r>
            <a:rPr lang="en-AU" sz="800" b="0" baseline="30000">
              <a:solidFill>
                <a:schemeClr val="bg1"/>
              </a:solidFill>
              <a:latin typeface="+mn-lt"/>
            </a:rPr>
            <a:t>6</a:t>
          </a:r>
        </a:p>
        <a:p>
          <a:pPr algn="ctr"/>
          <a:r>
            <a:rPr lang="en-AU" sz="1000" b="1" baseline="0">
              <a:solidFill>
                <a:schemeClr val="bg1"/>
              </a:solidFill>
              <a:latin typeface="+mn-lt"/>
            </a:rPr>
            <a:t>Incidents</a:t>
          </a:r>
          <a:endParaRPr lang="en-AU" sz="800" b="1" baseline="40000">
            <a:solidFill>
              <a:schemeClr val="bg1"/>
            </a:solidFill>
            <a:latin typeface="+mn-lt"/>
          </a:endParaRPr>
        </a:p>
      </xdr:txBody>
    </xdr:sp>
    <xdr:clientData/>
  </xdr:twoCellAnchor>
  <xdr:twoCellAnchor>
    <xdr:from>
      <xdr:col>29</xdr:col>
      <xdr:colOff>590549</xdr:colOff>
      <xdr:row>10</xdr:row>
      <xdr:rowOff>270784</xdr:rowOff>
    </xdr:from>
    <xdr:to>
      <xdr:col>32</xdr:col>
      <xdr:colOff>47624</xdr:colOff>
      <xdr:row>10</xdr:row>
      <xdr:rowOff>775608</xdr:rowOff>
    </xdr:to>
    <xdr:sp macro="" textlink="">
      <xdr:nvSpPr>
        <xdr:cNvPr id="42" name="TextBox 41">
          <a:extLst>
            <a:ext uri="{FF2B5EF4-FFF2-40B4-BE49-F238E27FC236}">
              <a16:creationId xmlns:a16="http://schemas.microsoft.com/office/drawing/2014/main" id="{7D637F19-8753-45A9-8FA9-79B7AD4CE0A3}"/>
            </a:ext>
          </a:extLst>
        </xdr:cNvPr>
        <xdr:cNvSpPr txBox="1"/>
      </xdr:nvSpPr>
      <xdr:spPr>
        <a:xfrm>
          <a:off x="12506324" y="3499759"/>
          <a:ext cx="1323975" cy="504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AU" sz="1000" b="1" i="0">
              <a:solidFill>
                <a:schemeClr val="bg1"/>
              </a:solidFill>
              <a:latin typeface="+mn-lt"/>
            </a:rPr>
            <a:t>Total Patients </a:t>
          </a:r>
          <a:r>
            <a:rPr lang="en-AU" sz="800" b="0" i="0" baseline="30000">
              <a:solidFill>
                <a:schemeClr val="bg1"/>
              </a:solidFill>
              <a:latin typeface="+mn-lt"/>
            </a:rPr>
            <a:t>6</a:t>
          </a:r>
          <a:r>
            <a:rPr lang="en-AU" sz="1000" b="1" i="0">
              <a:solidFill>
                <a:schemeClr val="bg1"/>
              </a:solidFill>
              <a:latin typeface="+mn-lt"/>
            </a:rPr>
            <a:t> Transported by Road</a:t>
          </a:r>
          <a:endParaRPr lang="en-AU" sz="800" b="1" i="0" baseline="46000">
            <a:solidFill>
              <a:schemeClr val="bg1"/>
            </a:solidFill>
            <a:latin typeface="+mn-lt"/>
          </a:endParaRPr>
        </a:p>
      </xdr:txBody>
    </xdr:sp>
    <xdr:clientData/>
  </xdr:twoCellAnchor>
  <xdr:twoCellAnchor editAs="oneCell">
    <xdr:from>
      <xdr:col>2</xdr:col>
      <xdr:colOff>238547</xdr:colOff>
      <xdr:row>6</xdr:row>
      <xdr:rowOff>110490</xdr:rowOff>
    </xdr:from>
    <xdr:to>
      <xdr:col>4</xdr:col>
      <xdr:colOff>12601</xdr:colOff>
      <xdr:row>10</xdr:row>
      <xdr:rowOff>2859</xdr:rowOff>
    </xdr:to>
    <xdr:pic>
      <xdr:nvPicPr>
        <xdr:cNvPr id="19" name="Picture 18">
          <a:extLst>
            <a:ext uri="{FF2B5EF4-FFF2-40B4-BE49-F238E27FC236}">
              <a16:creationId xmlns:a16="http://schemas.microsoft.com/office/drawing/2014/main" id="{98090935-0AE1-4A8F-BF43-18CF091ABDB2}"/>
            </a:ext>
          </a:extLst>
        </xdr:cNvPr>
        <xdr:cNvPicPr>
          <a:picLocks noChangeAspect="1"/>
        </xdr:cNvPicPr>
      </xdr:nvPicPr>
      <xdr:blipFill rotWithShape="1">
        <a:blip xmlns:r="http://schemas.openxmlformats.org/officeDocument/2006/relationships" r:embed="rId3"/>
        <a:srcRect l="3676" t="6925" r="2318" b="3064"/>
        <a:stretch/>
      </xdr:blipFill>
      <xdr:spPr>
        <a:xfrm>
          <a:off x="924347" y="3044190"/>
          <a:ext cx="755129" cy="737235"/>
        </a:xfrm>
        <a:prstGeom prst="rect">
          <a:avLst/>
        </a:prstGeom>
      </xdr:spPr>
    </xdr:pic>
    <xdr:clientData/>
  </xdr:twoCellAnchor>
  <xdr:twoCellAnchor editAs="oneCell">
    <xdr:from>
      <xdr:col>13</xdr:col>
      <xdr:colOff>236537</xdr:colOff>
      <xdr:row>6</xdr:row>
      <xdr:rowOff>121919</xdr:rowOff>
    </xdr:from>
    <xdr:to>
      <xdr:col>14</xdr:col>
      <xdr:colOff>360045</xdr:colOff>
      <xdr:row>10</xdr:row>
      <xdr:rowOff>1268</xdr:rowOff>
    </xdr:to>
    <xdr:pic>
      <xdr:nvPicPr>
        <xdr:cNvPr id="23" name="Picture 22">
          <a:extLst>
            <a:ext uri="{FF2B5EF4-FFF2-40B4-BE49-F238E27FC236}">
              <a16:creationId xmlns:a16="http://schemas.microsoft.com/office/drawing/2014/main" id="{63088C0D-A940-4A45-B1E7-7B6362DB1327}"/>
            </a:ext>
          </a:extLst>
        </xdr:cNvPr>
        <xdr:cNvPicPr>
          <a:picLocks noChangeAspect="1"/>
        </xdr:cNvPicPr>
      </xdr:nvPicPr>
      <xdr:blipFill rotWithShape="1">
        <a:blip xmlns:r="http://schemas.openxmlformats.org/officeDocument/2006/relationships" r:embed="rId4"/>
        <a:srcRect l="6758" t="2410" r="4043" b="4807"/>
        <a:stretch/>
      </xdr:blipFill>
      <xdr:spPr>
        <a:xfrm>
          <a:off x="5761037" y="2588894"/>
          <a:ext cx="630238" cy="766126"/>
        </a:xfrm>
        <a:prstGeom prst="rect">
          <a:avLst/>
        </a:prstGeom>
      </xdr:spPr>
    </xdr:pic>
    <xdr:clientData/>
  </xdr:twoCellAnchor>
  <xdr:twoCellAnchor editAs="oneCell">
    <xdr:from>
      <xdr:col>23</xdr:col>
      <xdr:colOff>381001</xdr:colOff>
      <xdr:row>6</xdr:row>
      <xdr:rowOff>106380</xdr:rowOff>
    </xdr:from>
    <xdr:to>
      <xdr:col>26</xdr:col>
      <xdr:colOff>161290</xdr:colOff>
      <xdr:row>10</xdr:row>
      <xdr:rowOff>2637</xdr:rowOff>
    </xdr:to>
    <xdr:pic>
      <xdr:nvPicPr>
        <xdr:cNvPr id="24" name="Picture 23">
          <a:extLst>
            <a:ext uri="{FF2B5EF4-FFF2-40B4-BE49-F238E27FC236}">
              <a16:creationId xmlns:a16="http://schemas.microsoft.com/office/drawing/2014/main" id="{DDD7135D-25FB-42AA-AB20-77E5A687B71B}"/>
            </a:ext>
          </a:extLst>
        </xdr:cNvPr>
        <xdr:cNvPicPr>
          <a:picLocks noChangeAspect="1"/>
        </xdr:cNvPicPr>
      </xdr:nvPicPr>
      <xdr:blipFill rotWithShape="1">
        <a:blip xmlns:r="http://schemas.openxmlformats.org/officeDocument/2006/relationships" r:embed="rId5"/>
        <a:srcRect l="4211" t="6001" r="8409" b="8989"/>
        <a:stretch/>
      </xdr:blipFill>
      <xdr:spPr>
        <a:xfrm>
          <a:off x="10172701" y="2440005"/>
          <a:ext cx="952499" cy="791607"/>
        </a:xfrm>
        <a:prstGeom prst="rect">
          <a:avLst/>
        </a:prstGeom>
      </xdr:spPr>
    </xdr:pic>
    <xdr:clientData/>
  </xdr:twoCellAnchor>
  <xdr:twoCellAnchor editAs="oneCell">
    <xdr:from>
      <xdr:col>2</xdr:col>
      <xdr:colOff>381001</xdr:colOff>
      <xdr:row>43</xdr:row>
      <xdr:rowOff>76200</xdr:rowOff>
    </xdr:from>
    <xdr:to>
      <xdr:col>5</xdr:col>
      <xdr:colOff>1</xdr:colOff>
      <xdr:row>45</xdr:row>
      <xdr:rowOff>248609</xdr:rowOff>
    </xdr:to>
    <xdr:pic>
      <xdr:nvPicPr>
        <xdr:cNvPr id="25" name="Picture 24">
          <a:extLst>
            <a:ext uri="{FF2B5EF4-FFF2-40B4-BE49-F238E27FC236}">
              <a16:creationId xmlns:a16="http://schemas.microsoft.com/office/drawing/2014/main" id="{4903EA8C-8B89-4C5C-9DFE-C48930472803}"/>
            </a:ext>
          </a:extLst>
        </xdr:cNvPr>
        <xdr:cNvPicPr>
          <a:picLocks noChangeAspect="1"/>
        </xdr:cNvPicPr>
      </xdr:nvPicPr>
      <xdr:blipFill rotWithShape="1">
        <a:blip xmlns:r="http://schemas.openxmlformats.org/officeDocument/2006/relationships" r:embed="rId6"/>
        <a:srcRect t="-1" r="5282" b="4244"/>
        <a:stretch/>
      </xdr:blipFill>
      <xdr:spPr>
        <a:xfrm>
          <a:off x="619126" y="11696700"/>
          <a:ext cx="1047750" cy="660089"/>
        </a:xfrm>
        <a:prstGeom prst="rect">
          <a:avLst/>
        </a:prstGeom>
      </xdr:spPr>
    </xdr:pic>
    <xdr:clientData/>
  </xdr:twoCellAnchor>
  <xdr:twoCellAnchor editAs="oneCell">
    <xdr:from>
      <xdr:col>19</xdr:col>
      <xdr:colOff>200025</xdr:colOff>
      <xdr:row>42</xdr:row>
      <xdr:rowOff>228600</xdr:rowOff>
    </xdr:from>
    <xdr:to>
      <xdr:col>20</xdr:col>
      <xdr:colOff>171318</xdr:colOff>
      <xdr:row>45</xdr:row>
      <xdr:rowOff>1903</xdr:rowOff>
    </xdr:to>
    <xdr:pic>
      <xdr:nvPicPr>
        <xdr:cNvPr id="33" name="Picture 32">
          <a:extLst>
            <a:ext uri="{FF2B5EF4-FFF2-40B4-BE49-F238E27FC236}">
              <a16:creationId xmlns:a16="http://schemas.microsoft.com/office/drawing/2014/main" id="{88852344-8E60-4A79-90C2-1761BB1A8CB7}"/>
            </a:ext>
          </a:extLst>
        </xdr:cNvPr>
        <xdr:cNvPicPr>
          <a:picLocks noChangeAspect="1"/>
        </xdr:cNvPicPr>
      </xdr:nvPicPr>
      <xdr:blipFill rotWithShape="1">
        <a:blip xmlns:r="http://schemas.openxmlformats.org/officeDocument/2006/relationships" r:embed="rId7"/>
        <a:srcRect l="5683" t="1112"/>
        <a:stretch/>
      </xdr:blipFill>
      <xdr:spPr>
        <a:xfrm>
          <a:off x="7781925" y="11601450"/>
          <a:ext cx="428493" cy="504823"/>
        </a:xfrm>
        <a:prstGeom prst="rect">
          <a:avLst/>
        </a:prstGeom>
      </xdr:spPr>
    </xdr:pic>
    <xdr:clientData/>
  </xdr:twoCellAnchor>
  <xdr:twoCellAnchor editAs="oneCell">
    <xdr:from>
      <xdr:col>25</xdr:col>
      <xdr:colOff>281668</xdr:colOff>
      <xdr:row>42</xdr:row>
      <xdr:rowOff>239028</xdr:rowOff>
    </xdr:from>
    <xdr:to>
      <xdr:col>27</xdr:col>
      <xdr:colOff>54428</xdr:colOff>
      <xdr:row>46</xdr:row>
      <xdr:rowOff>93591</xdr:rowOff>
    </xdr:to>
    <xdr:pic>
      <xdr:nvPicPr>
        <xdr:cNvPr id="43" name="Picture 42">
          <a:extLst>
            <a:ext uri="{FF2B5EF4-FFF2-40B4-BE49-F238E27FC236}">
              <a16:creationId xmlns:a16="http://schemas.microsoft.com/office/drawing/2014/main" id="{B4263051-8A55-4796-9E8C-EB7D88D2F13F}"/>
            </a:ext>
          </a:extLst>
        </xdr:cNvPr>
        <xdr:cNvPicPr>
          <a:picLocks noChangeAspect="1"/>
        </xdr:cNvPicPr>
      </xdr:nvPicPr>
      <xdr:blipFill rotWithShape="1">
        <a:blip xmlns:r="http://schemas.openxmlformats.org/officeDocument/2006/relationships" r:embed="rId8"/>
        <a:srcRect t="650" r="4418" b="2585"/>
        <a:stretch/>
      </xdr:blipFill>
      <xdr:spPr>
        <a:xfrm>
          <a:off x="9835243" y="11611878"/>
          <a:ext cx="953860" cy="1033758"/>
        </a:xfrm>
        <a:prstGeom prst="rect">
          <a:avLst/>
        </a:prstGeom>
      </xdr:spPr>
    </xdr:pic>
    <xdr:clientData/>
  </xdr:twoCellAnchor>
  <xdr:twoCellAnchor>
    <xdr:from>
      <xdr:col>5</xdr:col>
      <xdr:colOff>732692</xdr:colOff>
      <xdr:row>45</xdr:row>
      <xdr:rowOff>259292</xdr:rowOff>
    </xdr:from>
    <xdr:to>
      <xdr:col>15</xdr:col>
      <xdr:colOff>6104</xdr:colOff>
      <xdr:row>46</xdr:row>
      <xdr:rowOff>287867</xdr:rowOff>
    </xdr:to>
    <xdr:sp macro="" textlink="">
      <xdr:nvSpPr>
        <xdr:cNvPr id="44" name="TextBox 43">
          <a:extLst>
            <a:ext uri="{FF2B5EF4-FFF2-40B4-BE49-F238E27FC236}">
              <a16:creationId xmlns:a16="http://schemas.microsoft.com/office/drawing/2014/main" id="{04076BFE-C8BF-4F72-B1F1-B3DF8263EA5E}"/>
            </a:ext>
          </a:extLst>
        </xdr:cNvPr>
        <xdr:cNvSpPr txBox="1"/>
      </xdr:nvSpPr>
      <xdr:spPr>
        <a:xfrm>
          <a:off x="2337288" y="12781004"/>
          <a:ext cx="3251931" cy="460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000" b="1" baseline="0">
              <a:solidFill>
                <a:schemeClr val="bg1"/>
              </a:solidFill>
              <a:latin typeface="+mn-lt"/>
            </a:rPr>
            <a:t>Response Time Percentiles</a:t>
          </a:r>
        </a:p>
        <a:p>
          <a:pPr algn="ctr"/>
          <a:r>
            <a:rPr lang="en-AU" sz="1000" b="1" baseline="0">
              <a:solidFill>
                <a:schemeClr val="bg1"/>
              </a:solidFill>
              <a:latin typeface="+mn-lt"/>
            </a:rPr>
            <a:t>(mins)</a:t>
          </a:r>
        </a:p>
        <a:p>
          <a:pPr algn="ctr"/>
          <a:endParaRPr lang="en-AU" sz="1000" b="1">
            <a:solidFill>
              <a:schemeClr val="bg1"/>
            </a:solidFill>
            <a:latin typeface="+mn-lt"/>
          </a:endParaRPr>
        </a:p>
      </xdr:txBody>
    </xdr:sp>
    <xdr:clientData/>
  </xdr:twoCellAnchor>
  <xdr:twoCellAnchor>
    <xdr:from>
      <xdr:col>14</xdr:col>
      <xdr:colOff>361950</xdr:colOff>
      <xdr:row>46</xdr:row>
      <xdr:rowOff>312209</xdr:rowOff>
    </xdr:from>
    <xdr:to>
      <xdr:col>17</xdr:col>
      <xdr:colOff>97366</xdr:colOff>
      <xdr:row>46</xdr:row>
      <xdr:rowOff>774700</xdr:rowOff>
    </xdr:to>
    <xdr:sp macro="" textlink="">
      <xdr:nvSpPr>
        <xdr:cNvPr id="45" name="TextBox 44">
          <a:extLst>
            <a:ext uri="{FF2B5EF4-FFF2-40B4-BE49-F238E27FC236}">
              <a16:creationId xmlns:a16="http://schemas.microsoft.com/office/drawing/2014/main" id="{80D5FB8D-0F67-4AAC-8F69-63EE429FCAAB}"/>
            </a:ext>
          </a:extLst>
        </xdr:cNvPr>
        <xdr:cNvSpPr txBox="1"/>
      </xdr:nvSpPr>
      <xdr:spPr>
        <a:xfrm>
          <a:off x="6019800" y="12856634"/>
          <a:ext cx="1107016" cy="462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000" b="1" baseline="0">
              <a:solidFill>
                <a:schemeClr val="bg1"/>
              </a:solidFill>
              <a:latin typeface="+mn-lt"/>
            </a:rPr>
            <a:t>Response Time </a:t>
          </a:r>
        </a:p>
        <a:p>
          <a:pPr algn="ctr"/>
          <a:r>
            <a:rPr lang="en-AU" sz="1000" b="1" baseline="0">
              <a:solidFill>
                <a:schemeClr val="bg1"/>
              </a:solidFill>
              <a:latin typeface="+mn-lt"/>
            </a:rPr>
            <a:t>(%)</a:t>
          </a:r>
        </a:p>
        <a:p>
          <a:pPr algn="ctr"/>
          <a:endParaRPr lang="en-AU" sz="1000" b="1">
            <a:solidFill>
              <a:schemeClr val="bg1"/>
            </a:solidFill>
            <a:latin typeface="+mn-lt"/>
          </a:endParaRPr>
        </a:p>
      </xdr:txBody>
    </xdr:sp>
    <xdr:clientData/>
  </xdr:twoCellAnchor>
  <xdr:twoCellAnchor>
    <xdr:from>
      <xdr:col>2</xdr:col>
      <xdr:colOff>2</xdr:colOff>
      <xdr:row>6</xdr:row>
      <xdr:rowOff>170180</xdr:rowOff>
    </xdr:from>
    <xdr:to>
      <xdr:col>11</xdr:col>
      <xdr:colOff>381001</xdr:colOff>
      <xdr:row>9</xdr:row>
      <xdr:rowOff>95250</xdr:rowOff>
    </xdr:to>
    <xdr:sp macro="" textlink="">
      <xdr:nvSpPr>
        <xdr:cNvPr id="8" name="TextBox 7">
          <a:extLst>
            <a:ext uri="{FF2B5EF4-FFF2-40B4-BE49-F238E27FC236}">
              <a16:creationId xmlns:a16="http://schemas.microsoft.com/office/drawing/2014/main" id="{219BF6F0-834A-41B1-9C1C-50409A1F49E7}"/>
            </a:ext>
          </a:extLst>
        </xdr:cNvPr>
        <xdr:cNvSpPr txBox="1"/>
      </xdr:nvSpPr>
      <xdr:spPr>
        <a:xfrm>
          <a:off x="247652" y="2503805"/>
          <a:ext cx="5133974" cy="496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3200">
              <a:solidFill>
                <a:schemeClr val="bg1"/>
              </a:solidFill>
            </a:rPr>
            <a:t>Care for patients</a:t>
          </a:r>
        </a:p>
      </xdr:txBody>
    </xdr:sp>
    <xdr:clientData/>
  </xdr:twoCellAnchor>
  <xdr:twoCellAnchor>
    <xdr:from>
      <xdr:col>1</xdr:col>
      <xdr:colOff>47625</xdr:colOff>
      <xdr:row>91</xdr:row>
      <xdr:rowOff>0</xdr:rowOff>
    </xdr:from>
    <xdr:to>
      <xdr:col>4</xdr:col>
      <xdr:colOff>145256</xdr:colOff>
      <xdr:row>96</xdr:row>
      <xdr:rowOff>123825</xdr:rowOff>
    </xdr:to>
    <xdr:sp macro="" textlink="$V$85" fLocksText="0">
      <xdr:nvSpPr>
        <xdr:cNvPr id="55" name="Rectangle: Top Corners Rounded 54">
          <a:extLst>
            <a:ext uri="{FF2B5EF4-FFF2-40B4-BE49-F238E27FC236}">
              <a16:creationId xmlns:a16="http://schemas.microsoft.com/office/drawing/2014/main" id="{C71B1FE6-7637-4122-9A46-F909387F3923}"/>
            </a:ext>
          </a:extLst>
        </xdr:cNvPr>
        <xdr:cNvSpPr/>
      </xdr:nvSpPr>
      <xdr:spPr>
        <a:xfrm>
          <a:off x="228600" y="23488650"/>
          <a:ext cx="1069181" cy="1076325"/>
        </a:xfrm>
        <a:custGeom>
          <a:avLst/>
          <a:gdLst>
            <a:gd name="connsiteX0" fmla="*/ 376238 w 3045300"/>
            <a:gd name="connsiteY0" fmla="*/ 0 h 752475"/>
            <a:gd name="connsiteX1" fmla="*/ 2669063 w 3045300"/>
            <a:gd name="connsiteY1" fmla="*/ 0 h 752475"/>
            <a:gd name="connsiteX2" fmla="*/ 3045301 w 3045300"/>
            <a:gd name="connsiteY2" fmla="*/ 376238 h 752475"/>
            <a:gd name="connsiteX3" fmla="*/ 3045300 w 3045300"/>
            <a:gd name="connsiteY3" fmla="*/ 752475 h 752475"/>
            <a:gd name="connsiteX4" fmla="*/ 3045300 w 3045300"/>
            <a:gd name="connsiteY4" fmla="*/ 752475 h 752475"/>
            <a:gd name="connsiteX5" fmla="*/ 0 w 3045300"/>
            <a:gd name="connsiteY5" fmla="*/ 752475 h 752475"/>
            <a:gd name="connsiteX6" fmla="*/ 0 w 3045300"/>
            <a:gd name="connsiteY6" fmla="*/ 752475 h 752475"/>
            <a:gd name="connsiteX7" fmla="*/ 0 w 3045300"/>
            <a:gd name="connsiteY7" fmla="*/ 376238 h 752475"/>
            <a:gd name="connsiteX8" fmla="*/ 376238 w 3045300"/>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64351"/>
            <a:gd name="connsiteY0" fmla="*/ 38323 h 790798"/>
            <a:gd name="connsiteX1" fmla="*/ 2669063 w 3064351"/>
            <a:gd name="connsiteY1" fmla="*/ 38323 h 790798"/>
            <a:gd name="connsiteX2" fmla="*/ 3064351 w 3064351"/>
            <a:gd name="connsiteY2" fmla="*/ 119286 h 790798"/>
            <a:gd name="connsiteX3" fmla="*/ 3045300 w 3064351"/>
            <a:gd name="connsiteY3" fmla="*/ 790798 h 790798"/>
            <a:gd name="connsiteX4" fmla="*/ 3045300 w 3064351"/>
            <a:gd name="connsiteY4" fmla="*/ 790798 h 790798"/>
            <a:gd name="connsiteX5" fmla="*/ 0 w 3064351"/>
            <a:gd name="connsiteY5" fmla="*/ 790798 h 790798"/>
            <a:gd name="connsiteX6" fmla="*/ 0 w 3064351"/>
            <a:gd name="connsiteY6" fmla="*/ 790798 h 790798"/>
            <a:gd name="connsiteX7" fmla="*/ 0 w 3064351"/>
            <a:gd name="connsiteY7" fmla="*/ 414561 h 790798"/>
            <a:gd name="connsiteX8" fmla="*/ 376238 w 3064351"/>
            <a:gd name="connsiteY8" fmla="*/ 38323 h 790798"/>
            <a:gd name="connsiteX0" fmla="*/ 376238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376238 w 3064351"/>
            <a:gd name="connsiteY8" fmla="*/ 4081 h 756556"/>
            <a:gd name="connsiteX0" fmla="*/ 625373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625373 w 3064351"/>
            <a:gd name="connsiteY8" fmla="*/ 4081 h 756556"/>
            <a:gd name="connsiteX0" fmla="*/ 625373 w 3275659"/>
            <a:gd name="connsiteY0" fmla="*/ 0 h 752475"/>
            <a:gd name="connsiteX1" fmla="*/ 3117505 w 3275659"/>
            <a:gd name="connsiteY1" fmla="*/ 19050 h 752475"/>
            <a:gd name="connsiteX2" fmla="*/ 3064351 w 3275659"/>
            <a:gd name="connsiteY2" fmla="*/ 80963 h 752475"/>
            <a:gd name="connsiteX3" fmla="*/ 3045300 w 3275659"/>
            <a:gd name="connsiteY3" fmla="*/ 752475 h 752475"/>
            <a:gd name="connsiteX4" fmla="*/ 3045300 w 3275659"/>
            <a:gd name="connsiteY4" fmla="*/ 752475 h 752475"/>
            <a:gd name="connsiteX5" fmla="*/ 0 w 3275659"/>
            <a:gd name="connsiteY5" fmla="*/ 752475 h 752475"/>
            <a:gd name="connsiteX6" fmla="*/ 0 w 3275659"/>
            <a:gd name="connsiteY6" fmla="*/ 752475 h 752475"/>
            <a:gd name="connsiteX7" fmla="*/ 0 w 3275659"/>
            <a:gd name="connsiteY7" fmla="*/ 376238 h 752475"/>
            <a:gd name="connsiteX8" fmla="*/ 625373 w 3275659"/>
            <a:gd name="connsiteY8" fmla="*/ 0 h 752475"/>
            <a:gd name="connsiteX0" fmla="*/ 625373 w 3117505"/>
            <a:gd name="connsiteY0" fmla="*/ 0 h 752475"/>
            <a:gd name="connsiteX1" fmla="*/ 3117505 w 3117505"/>
            <a:gd name="connsiteY1" fmla="*/ 19050 h 752475"/>
            <a:gd name="connsiteX2" fmla="*/ 3064351 w 3117505"/>
            <a:gd name="connsiteY2" fmla="*/ 80963 h 752475"/>
            <a:gd name="connsiteX3" fmla="*/ 3045300 w 3117505"/>
            <a:gd name="connsiteY3" fmla="*/ 752475 h 752475"/>
            <a:gd name="connsiteX4" fmla="*/ 3045300 w 3117505"/>
            <a:gd name="connsiteY4" fmla="*/ 752475 h 752475"/>
            <a:gd name="connsiteX5" fmla="*/ 0 w 3117505"/>
            <a:gd name="connsiteY5" fmla="*/ 752475 h 752475"/>
            <a:gd name="connsiteX6" fmla="*/ 0 w 3117505"/>
            <a:gd name="connsiteY6" fmla="*/ 752475 h 752475"/>
            <a:gd name="connsiteX7" fmla="*/ 0 w 3117505"/>
            <a:gd name="connsiteY7" fmla="*/ 376238 h 752475"/>
            <a:gd name="connsiteX8" fmla="*/ 625373 w 3117505"/>
            <a:gd name="connsiteY8" fmla="*/ 0 h 752475"/>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3777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49827 w 3117505"/>
            <a:gd name="connsiteY7" fmla="*/ 2253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225317 h 753954"/>
            <a:gd name="connsiteX8" fmla="*/ 625373 w 3117505"/>
            <a:gd name="connsiteY8" fmla="*/ 1479 h 7539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17505" h="753954">
              <a:moveTo>
                <a:pt x="625373" y="1479"/>
              </a:moveTo>
              <a:lnTo>
                <a:pt x="3117505" y="11004"/>
              </a:lnTo>
              <a:cubicBezTo>
                <a:pt x="2998478" y="11004"/>
                <a:pt x="3076385" y="-41383"/>
                <a:pt x="3064351" y="82442"/>
              </a:cubicBezTo>
              <a:cubicBezTo>
                <a:pt x="3052317" y="206267"/>
                <a:pt x="3045300" y="628542"/>
                <a:pt x="3045300" y="753954"/>
              </a:cubicBezTo>
              <a:lnTo>
                <a:pt x="3045300" y="753954"/>
              </a:lnTo>
              <a:lnTo>
                <a:pt x="0" y="753954"/>
              </a:lnTo>
              <a:lnTo>
                <a:pt x="0" y="753954"/>
              </a:lnTo>
              <a:lnTo>
                <a:pt x="0" y="225317"/>
              </a:lnTo>
              <a:cubicBezTo>
                <a:pt x="0" y="17526"/>
                <a:pt x="417582" y="1479"/>
                <a:pt x="625373" y="1479"/>
              </a:cubicBezTo>
              <a:close/>
            </a:path>
          </a:pathLst>
        </a:cu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editAs="oneCell">
    <xdr:from>
      <xdr:col>2</xdr:col>
      <xdr:colOff>392906</xdr:colOff>
      <xdr:row>91</xdr:row>
      <xdr:rowOff>83715</xdr:rowOff>
    </xdr:from>
    <xdr:to>
      <xdr:col>3</xdr:col>
      <xdr:colOff>331470</xdr:colOff>
      <xdr:row>93</xdr:row>
      <xdr:rowOff>113328</xdr:rowOff>
    </xdr:to>
    <xdr:pic>
      <xdr:nvPicPr>
        <xdr:cNvPr id="53" name="Picture 52">
          <a:extLst>
            <a:ext uri="{FF2B5EF4-FFF2-40B4-BE49-F238E27FC236}">
              <a16:creationId xmlns:a16="http://schemas.microsoft.com/office/drawing/2014/main" id="{E78C7032-A3CE-4405-AF5C-360BD8FF0573}"/>
            </a:ext>
          </a:extLst>
        </xdr:cNvPr>
        <xdr:cNvPicPr>
          <a:picLocks noChangeAspect="1"/>
        </xdr:cNvPicPr>
      </xdr:nvPicPr>
      <xdr:blipFill rotWithShape="1">
        <a:blip xmlns:r="http://schemas.openxmlformats.org/officeDocument/2006/relationships" r:embed="rId3"/>
        <a:srcRect l="3676" t="6925" r="2318" b="3064"/>
        <a:stretch/>
      </xdr:blipFill>
      <xdr:spPr>
        <a:xfrm>
          <a:off x="631031" y="23479496"/>
          <a:ext cx="392907" cy="410613"/>
        </a:xfrm>
        <a:prstGeom prst="rect">
          <a:avLst/>
        </a:prstGeom>
      </xdr:spPr>
    </xdr:pic>
    <xdr:clientData/>
  </xdr:twoCellAnchor>
  <xdr:twoCellAnchor>
    <xdr:from>
      <xdr:col>4</xdr:col>
      <xdr:colOff>121446</xdr:colOff>
      <xdr:row>91</xdr:row>
      <xdr:rowOff>9525</xdr:rowOff>
    </xdr:from>
    <xdr:to>
      <xdr:col>9</xdr:col>
      <xdr:colOff>14287</xdr:colOff>
      <xdr:row>94</xdr:row>
      <xdr:rowOff>85725</xdr:rowOff>
    </xdr:to>
    <xdr:sp macro="" textlink="">
      <xdr:nvSpPr>
        <xdr:cNvPr id="51" name="Rectangle: Single Corner Rounded 50">
          <a:extLst>
            <a:ext uri="{FF2B5EF4-FFF2-40B4-BE49-F238E27FC236}">
              <a16:creationId xmlns:a16="http://schemas.microsoft.com/office/drawing/2014/main" id="{322363A2-10B5-4204-8E02-72C3E95733DA}"/>
            </a:ext>
          </a:extLst>
        </xdr:cNvPr>
        <xdr:cNvSpPr/>
      </xdr:nvSpPr>
      <xdr:spPr>
        <a:xfrm>
          <a:off x="1273971" y="23517225"/>
          <a:ext cx="2455066" cy="647700"/>
        </a:xfrm>
        <a:prstGeom prst="round1Rect">
          <a:avLst>
            <a:gd name="adj" fmla="val 30953"/>
          </a:avLst>
        </a:prstGeom>
        <a:solidFill>
          <a:srgbClr val="AECD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221456</xdr:colOff>
      <xdr:row>91</xdr:row>
      <xdr:rowOff>28575</xdr:rowOff>
    </xdr:from>
    <xdr:to>
      <xdr:col>9</xdr:col>
      <xdr:colOff>26195</xdr:colOff>
      <xdr:row>94</xdr:row>
      <xdr:rowOff>38101</xdr:rowOff>
    </xdr:to>
    <xdr:sp macro="" textlink="">
      <xdr:nvSpPr>
        <xdr:cNvPr id="59" name="TextBox 58">
          <a:extLst>
            <a:ext uri="{FF2B5EF4-FFF2-40B4-BE49-F238E27FC236}">
              <a16:creationId xmlns:a16="http://schemas.microsoft.com/office/drawing/2014/main" id="{943F739E-3660-45AA-AE4B-3A3C626E6CC9}"/>
            </a:ext>
            <a:ext uri="{147F2762-F138-4A5C-976F-8EAC2B608ADB}">
              <a16:predDERef xmlns:a16="http://schemas.microsoft.com/office/drawing/2014/main" pred="{322363A2-10B5-4204-8E02-72C3E95733DA}"/>
            </a:ext>
          </a:extLst>
        </xdr:cNvPr>
        <xdr:cNvSpPr txBox="1"/>
      </xdr:nvSpPr>
      <xdr:spPr>
        <a:xfrm>
          <a:off x="1402556" y="23536275"/>
          <a:ext cx="2395539" cy="581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AU" sz="2400">
              <a:solidFill>
                <a:srgbClr val="004D6D"/>
              </a:solidFill>
              <a:latin typeface="MetaBookLF-Roman" panose="020B0502040000020004" pitchFamily="34" charset="0"/>
              <a:ea typeface="+mn-ea"/>
              <a:cs typeface="+mn-cs"/>
            </a:rPr>
            <a:t>Care for patients</a:t>
          </a:r>
        </a:p>
      </xdr:txBody>
    </xdr:sp>
    <xdr:clientData/>
  </xdr:twoCellAnchor>
  <xdr:twoCellAnchor>
    <xdr:from>
      <xdr:col>1</xdr:col>
      <xdr:colOff>447675</xdr:colOff>
      <xdr:row>94</xdr:row>
      <xdr:rowOff>28575</xdr:rowOff>
    </xdr:from>
    <xdr:to>
      <xdr:col>32</xdr:col>
      <xdr:colOff>76200</xdr:colOff>
      <xdr:row>116</xdr:row>
      <xdr:rowOff>180974</xdr:rowOff>
    </xdr:to>
    <xdr:sp macro="" textlink="">
      <xdr:nvSpPr>
        <xdr:cNvPr id="60" name="Rectangle: Top Corners Rounded 59">
          <a:extLst>
            <a:ext uri="{FF2B5EF4-FFF2-40B4-BE49-F238E27FC236}">
              <a16:creationId xmlns:a16="http://schemas.microsoft.com/office/drawing/2014/main" id="{A3120892-0B9C-49E3-AADC-E16416797B5F}"/>
            </a:ext>
          </a:extLst>
        </xdr:cNvPr>
        <xdr:cNvSpPr/>
      </xdr:nvSpPr>
      <xdr:spPr>
        <a:xfrm>
          <a:off x="447675" y="25517475"/>
          <a:ext cx="13954125" cy="4343399"/>
        </a:xfrm>
        <a:prstGeom prst="round2SameRect">
          <a:avLst>
            <a:gd name="adj1" fmla="val 8975"/>
            <a:gd name="adj2" fmla="val 0"/>
          </a:avLst>
        </a:prstGeom>
        <a:solidFill>
          <a:schemeClr val="bg1"/>
        </a:solidFill>
        <a:ln w="22225">
          <a:solidFill>
            <a:srgbClr val="004D6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absolute">
    <xdr:from>
      <xdr:col>2</xdr:col>
      <xdr:colOff>97637</xdr:colOff>
      <xdr:row>94</xdr:row>
      <xdr:rowOff>115913</xdr:rowOff>
    </xdr:from>
    <xdr:to>
      <xdr:col>19</xdr:col>
      <xdr:colOff>428097</xdr:colOff>
      <xdr:row>116</xdr:row>
      <xdr:rowOff>150959</xdr:rowOff>
    </xdr:to>
    <xdr:sp macro="" textlink="">
      <xdr:nvSpPr>
        <xdr:cNvPr id="61" name="TextBox 60">
          <a:extLst>
            <a:ext uri="{FF2B5EF4-FFF2-40B4-BE49-F238E27FC236}">
              <a16:creationId xmlns:a16="http://schemas.microsoft.com/office/drawing/2014/main" id="{760125F5-593B-4525-A2E8-E69D262BF410}"/>
            </a:ext>
          </a:extLst>
        </xdr:cNvPr>
        <xdr:cNvSpPr txBox="1"/>
      </xdr:nvSpPr>
      <xdr:spPr>
        <a:xfrm>
          <a:off x="331952" y="24183683"/>
          <a:ext cx="7741545" cy="4237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algn="l">
            <a:spcBef>
              <a:spcPts val="0"/>
            </a:spcBef>
            <a:spcAft>
              <a:spcPts val="400"/>
            </a:spcAft>
          </a:pPr>
          <a:r>
            <a:rPr lang="en-AU" sz="1800">
              <a:solidFill>
                <a:srgbClr val="004D6D"/>
              </a:solidFill>
              <a:latin typeface="MetaBookLF-Roman" panose="020B0502040000020004" pitchFamily="34" charset="0"/>
              <a:ea typeface="+mn-ea"/>
              <a:cs typeface="+mn-cs"/>
            </a:rPr>
            <a:t>Clinically Meaningful Pain Reduction % Cardiac Patients</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indication of the effective management of severe cardiac pain by the ambulance service.  The outcome measure, ‘clinically meaningful pain reduction’, is defined as a minimum two point reduction (on a 10 point scale) in pain score from pre-to post-treatment. </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The denominator for this indicator includes a count of all patients aged 16 years and above with a cardiac related final assessment and an initial pain score equal to or greater than seven points (on a 10 point scale) who are administered an analgaesic agent (GTN, Fentanyl or Morphine).  The numerator contains a count of the number of these patients who report a clinically meaningful reduction in pain.</a:t>
          </a:r>
        </a:p>
        <a:p>
          <a:pPr marL="0" marR="0" lvl="0" indent="0" algn="just" defTabSz="914400" rtl="0" eaLnBrk="1" fontAlgn="auto" latinLnBrk="0" hangingPunct="1">
            <a:lnSpc>
              <a:spcPts val="1600"/>
            </a:lnSpc>
            <a:spcBef>
              <a:spcPts val="400"/>
            </a:spcBef>
            <a:spcAft>
              <a:spcPts val="0"/>
            </a:spcAft>
            <a:buClrTx/>
            <a:buSzTx/>
            <a:buFontTx/>
            <a:buNone/>
            <a:tabLst/>
            <a:defRPr/>
          </a:pPr>
          <a:endPar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endParaRPr>
        </a:p>
        <a:p>
          <a:pPr marL="0" marR="0" lvl="0" indent="0" algn="l" defTabSz="914400" rtl="0" eaLnBrk="1" fontAlgn="auto" latinLnBrk="0" hangingPunct="1">
            <a:lnSpc>
              <a:spcPts val="1600"/>
            </a:lnSpc>
            <a:spcBef>
              <a:spcPts val="0"/>
            </a:spcBef>
            <a:spcAft>
              <a:spcPts val="400"/>
            </a:spcAft>
            <a:buClrTx/>
            <a:buSzTx/>
            <a:buFontTx/>
            <a:buNone/>
            <a:tabLst/>
            <a:defRPr/>
          </a:pPr>
          <a:r>
            <a:rPr lang="en-AU" sz="1800">
              <a:solidFill>
                <a:srgbClr val="004D6D"/>
              </a:solidFill>
              <a:latin typeface="MetaBookLF-Roman" panose="020B0502040000020004" pitchFamily="34" charset="0"/>
              <a:ea typeface="+mn-ea"/>
              <a:cs typeface="+mn-cs"/>
            </a:rPr>
            <a:t>Clinically Meaningful Pain Reduction % Trauma Patients</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indication of the effective management of severe traumatic injury related pain by the ambulance service.  The outcome measure, a ‘clinically meaningful pain reduction’, is defined as a minimum two point reduction (on a 10 point scale) in pain score from pre-to post-treatment. </a:t>
          </a:r>
          <a:endParaRPr lang="en-AU"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endParaRP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The denominator for this indicator includes a count of all patients aged 16 years and above with a trauma related final assessment and an initial pain score equal to or greater than seven points who are administered an analgaesic agent (Morphine, Fentanyl, Methoxyflurane or Ketamine). The numerator contains a count of the number of these patients who report a clinically meaningful reduction in pain.</a:t>
          </a:r>
          <a:endParaRPr lang="en-AU"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endParaRPr>
        </a:p>
      </xdr:txBody>
    </xdr:sp>
    <xdr:clientData/>
  </xdr:twoCellAnchor>
  <xdr:twoCellAnchor editAs="absolute">
    <xdr:from>
      <xdr:col>2</xdr:col>
      <xdr:colOff>169652</xdr:colOff>
      <xdr:row>105</xdr:row>
      <xdr:rowOff>39331</xdr:rowOff>
    </xdr:from>
    <xdr:to>
      <xdr:col>19</xdr:col>
      <xdr:colOff>400422</xdr:colOff>
      <xdr:row>105</xdr:row>
      <xdr:rowOff>39331</xdr:rowOff>
    </xdr:to>
    <xdr:cxnSp macro="">
      <xdr:nvCxnSpPr>
        <xdr:cNvPr id="64" name="Straight Connector 63">
          <a:extLst>
            <a:ext uri="{FF2B5EF4-FFF2-40B4-BE49-F238E27FC236}">
              <a16:creationId xmlns:a16="http://schemas.microsoft.com/office/drawing/2014/main" id="{FA1E80EB-3B4C-4611-BAA2-B7A54197C849}"/>
            </a:ext>
          </a:extLst>
        </xdr:cNvPr>
        <xdr:cNvCxnSpPr/>
      </xdr:nvCxnSpPr>
      <xdr:spPr>
        <a:xfrm>
          <a:off x="411587" y="26214031"/>
          <a:ext cx="7627885" cy="0"/>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20</xdr:col>
      <xdr:colOff>116010</xdr:colOff>
      <xdr:row>94</xdr:row>
      <xdr:rowOff>112580</xdr:rowOff>
    </xdr:from>
    <xdr:to>
      <xdr:col>31</xdr:col>
      <xdr:colOff>538479</xdr:colOff>
      <xdr:row>108</xdr:row>
      <xdr:rowOff>114364</xdr:rowOff>
    </xdr:to>
    <xdr:sp macro="" textlink="">
      <xdr:nvSpPr>
        <xdr:cNvPr id="65" name="TextBox 64">
          <a:extLst>
            <a:ext uri="{FF2B5EF4-FFF2-40B4-BE49-F238E27FC236}">
              <a16:creationId xmlns:a16="http://schemas.microsoft.com/office/drawing/2014/main" id="{6D0498F1-ECF6-47F7-B59F-4705319DA485}"/>
            </a:ext>
          </a:extLst>
        </xdr:cNvPr>
        <xdr:cNvSpPr txBox="1"/>
      </xdr:nvSpPr>
      <xdr:spPr>
        <a:xfrm>
          <a:off x="8208450" y="24199400"/>
          <a:ext cx="5548189" cy="2649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algn="l" rtl="0">
            <a:spcBef>
              <a:spcPts val="0"/>
            </a:spcBef>
            <a:spcAft>
              <a:spcPts val="400"/>
            </a:spcAft>
          </a:pPr>
          <a:r>
            <a:rPr lang="en-GB" sz="1800">
              <a:solidFill>
                <a:srgbClr val="004D6D"/>
              </a:solidFill>
              <a:latin typeface="MetaBookLF-Roman" panose="020B0502040000020004" pitchFamily="34" charset="0"/>
              <a:ea typeface="+mn-ea"/>
              <a:cs typeface="+mn-cs"/>
            </a:rPr>
            <a:t>% of Emergency &amp; Urgent Patients Treated &amp; Not Transported</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the percentage of emergency (Code 1) and urgent (Code 2) patients who request an ambulance service via the Triple Zero (000) system and receive treatment by a QAS paramedic but are not transported by the ambulance service to a healthcare facility for additional assessment and care. This is presented as a percentage of all emergency and urgent patients who are attended to by QAS.</a:t>
          </a:r>
        </a:p>
      </xdr:txBody>
    </xdr:sp>
    <xdr:clientData/>
  </xdr:twoCellAnchor>
  <xdr:twoCellAnchor editAs="absolute">
    <xdr:from>
      <xdr:col>20</xdr:col>
      <xdr:colOff>36527</xdr:colOff>
      <xdr:row>94</xdr:row>
      <xdr:rowOff>95282</xdr:rowOff>
    </xdr:from>
    <xdr:to>
      <xdr:col>20</xdr:col>
      <xdr:colOff>36527</xdr:colOff>
      <xdr:row>116</xdr:row>
      <xdr:rowOff>64983</xdr:rowOff>
    </xdr:to>
    <xdr:cxnSp macro="">
      <xdr:nvCxnSpPr>
        <xdr:cNvPr id="69" name="Straight Connector 68">
          <a:extLst>
            <a:ext uri="{FF2B5EF4-FFF2-40B4-BE49-F238E27FC236}">
              <a16:creationId xmlns:a16="http://schemas.microsoft.com/office/drawing/2014/main" id="{C854C77A-D771-40C7-8E56-662703C67F9F}"/>
            </a:ext>
          </a:extLst>
        </xdr:cNvPr>
        <xdr:cNvCxnSpPr/>
      </xdr:nvCxnSpPr>
      <xdr:spPr>
        <a:xfrm>
          <a:off x="8136587" y="24170672"/>
          <a:ext cx="0" cy="4166416"/>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47626</xdr:colOff>
      <xdr:row>117</xdr:row>
      <xdr:rowOff>62196</xdr:rowOff>
    </xdr:from>
    <xdr:to>
      <xdr:col>4</xdr:col>
      <xdr:colOff>145256</xdr:colOff>
      <xdr:row>123</xdr:row>
      <xdr:rowOff>171339</xdr:rowOff>
    </xdr:to>
    <xdr:sp macro="" textlink="$V$85" fLocksText="0">
      <xdr:nvSpPr>
        <xdr:cNvPr id="75" name="Rectangle: Top Corners Rounded 54">
          <a:extLst>
            <a:ext uri="{FF2B5EF4-FFF2-40B4-BE49-F238E27FC236}">
              <a16:creationId xmlns:a16="http://schemas.microsoft.com/office/drawing/2014/main" id="{C8F085D3-B5E1-48D3-AE69-6545509899E7}"/>
            </a:ext>
          </a:extLst>
        </xdr:cNvPr>
        <xdr:cNvSpPr/>
      </xdr:nvSpPr>
      <xdr:spPr>
        <a:xfrm>
          <a:off x="228601" y="28532421"/>
          <a:ext cx="1069180" cy="1252143"/>
        </a:xfrm>
        <a:custGeom>
          <a:avLst/>
          <a:gdLst>
            <a:gd name="connsiteX0" fmla="*/ 376238 w 3045300"/>
            <a:gd name="connsiteY0" fmla="*/ 0 h 752475"/>
            <a:gd name="connsiteX1" fmla="*/ 2669063 w 3045300"/>
            <a:gd name="connsiteY1" fmla="*/ 0 h 752475"/>
            <a:gd name="connsiteX2" fmla="*/ 3045301 w 3045300"/>
            <a:gd name="connsiteY2" fmla="*/ 376238 h 752475"/>
            <a:gd name="connsiteX3" fmla="*/ 3045300 w 3045300"/>
            <a:gd name="connsiteY3" fmla="*/ 752475 h 752475"/>
            <a:gd name="connsiteX4" fmla="*/ 3045300 w 3045300"/>
            <a:gd name="connsiteY4" fmla="*/ 752475 h 752475"/>
            <a:gd name="connsiteX5" fmla="*/ 0 w 3045300"/>
            <a:gd name="connsiteY5" fmla="*/ 752475 h 752475"/>
            <a:gd name="connsiteX6" fmla="*/ 0 w 3045300"/>
            <a:gd name="connsiteY6" fmla="*/ 752475 h 752475"/>
            <a:gd name="connsiteX7" fmla="*/ 0 w 3045300"/>
            <a:gd name="connsiteY7" fmla="*/ 376238 h 752475"/>
            <a:gd name="connsiteX8" fmla="*/ 376238 w 3045300"/>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64351"/>
            <a:gd name="connsiteY0" fmla="*/ 38323 h 790798"/>
            <a:gd name="connsiteX1" fmla="*/ 2669063 w 3064351"/>
            <a:gd name="connsiteY1" fmla="*/ 38323 h 790798"/>
            <a:gd name="connsiteX2" fmla="*/ 3064351 w 3064351"/>
            <a:gd name="connsiteY2" fmla="*/ 119286 h 790798"/>
            <a:gd name="connsiteX3" fmla="*/ 3045300 w 3064351"/>
            <a:gd name="connsiteY3" fmla="*/ 790798 h 790798"/>
            <a:gd name="connsiteX4" fmla="*/ 3045300 w 3064351"/>
            <a:gd name="connsiteY4" fmla="*/ 790798 h 790798"/>
            <a:gd name="connsiteX5" fmla="*/ 0 w 3064351"/>
            <a:gd name="connsiteY5" fmla="*/ 790798 h 790798"/>
            <a:gd name="connsiteX6" fmla="*/ 0 w 3064351"/>
            <a:gd name="connsiteY6" fmla="*/ 790798 h 790798"/>
            <a:gd name="connsiteX7" fmla="*/ 0 w 3064351"/>
            <a:gd name="connsiteY7" fmla="*/ 414561 h 790798"/>
            <a:gd name="connsiteX8" fmla="*/ 376238 w 3064351"/>
            <a:gd name="connsiteY8" fmla="*/ 38323 h 790798"/>
            <a:gd name="connsiteX0" fmla="*/ 376238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376238 w 3064351"/>
            <a:gd name="connsiteY8" fmla="*/ 4081 h 756556"/>
            <a:gd name="connsiteX0" fmla="*/ 625373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625373 w 3064351"/>
            <a:gd name="connsiteY8" fmla="*/ 4081 h 756556"/>
            <a:gd name="connsiteX0" fmla="*/ 625373 w 3275659"/>
            <a:gd name="connsiteY0" fmla="*/ 0 h 752475"/>
            <a:gd name="connsiteX1" fmla="*/ 3117505 w 3275659"/>
            <a:gd name="connsiteY1" fmla="*/ 19050 h 752475"/>
            <a:gd name="connsiteX2" fmla="*/ 3064351 w 3275659"/>
            <a:gd name="connsiteY2" fmla="*/ 80963 h 752475"/>
            <a:gd name="connsiteX3" fmla="*/ 3045300 w 3275659"/>
            <a:gd name="connsiteY3" fmla="*/ 752475 h 752475"/>
            <a:gd name="connsiteX4" fmla="*/ 3045300 w 3275659"/>
            <a:gd name="connsiteY4" fmla="*/ 752475 h 752475"/>
            <a:gd name="connsiteX5" fmla="*/ 0 w 3275659"/>
            <a:gd name="connsiteY5" fmla="*/ 752475 h 752475"/>
            <a:gd name="connsiteX6" fmla="*/ 0 w 3275659"/>
            <a:gd name="connsiteY6" fmla="*/ 752475 h 752475"/>
            <a:gd name="connsiteX7" fmla="*/ 0 w 3275659"/>
            <a:gd name="connsiteY7" fmla="*/ 376238 h 752475"/>
            <a:gd name="connsiteX8" fmla="*/ 625373 w 3275659"/>
            <a:gd name="connsiteY8" fmla="*/ 0 h 752475"/>
            <a:gd name="connsiteX0" fmla="*/ 625373 w 3117505"/>
            <a:gd name="connsiteY0" fmla="*/ 0 h 752475"/>
            <a:gd name="connsiteX1" fmla="*/ 3117505 w 3117505"/>
            <a:gd name="connsiteY1" fmla="*/ 19050 h 752475"/>
            <a:gd name="connsiteX2" fmla="*/ 3064351 w 3117505"/>
            <a:gd name="connsiteY2" fmla="*/ 80963 h 752475"/>
            <a:gd name="connsiteX3" fmla="*/ 3045300 w 3117505"/>
            <a:gd name="connsiteY3" fmla="*/ 752475 h 752475"/>
            <a:gd name="connsiteX4" fmla="*/ 3045300 w 3117505"/>
            <a:gd name="connsiteY4" fmla="*/ 752475 h 752475"/>
            <a:gd name="connsiteX5" fmla="*/ 0 w 3117505"/>
            <a:gd name="connsiteY5" fmla="*/ 752475 h 752475"/>
            <a:gd name="connsiteX6" fmla="*/ 0 w 3117505"/>
            <a:gd name="connsiteY6" fmla="*/ 752475 h 752475"/>
            <a:gd name="connsiteX7" fmla="*/ 0 w 3117505"/>
            <a:gd name="connsiteY7" fmla="*/ 376238 h 752475"/>
            <a:gd name="connsiteX8" fmla="*/ 625373 w 3117505"/>
            <a:gd name="connsiteY8" fmla="*/ 0 h 752475"/>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3777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49827 w 3117505"/>
            <a:gd name="connsiteY7" fmla="*/ 2253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225317 h 753954"/>
            <a:gd name="connsiteX8" fmla="*/ 625373 w 3117505"/>
            <a:gd name="connsiteY8" fmla="*/ 1479 h 7539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17505" h="753954">
              <a:moveTo>
                <a:pt x="625373" y="1479"/>
              </a:moveTo>
              <a:lnTo>
                <a:pt x="3117505" y="11004"/>
              </a:lnTo>
              <a:cubicBezTo>
                <a:pt x="2998478" y="11004"/>
                <a:pt x="3076385" y="-41383"/>
                <a:pt x="3064351" y="82442"/>
              </a:cubicBezTo>
              <a:cubicBezTo>
                <a:pt x="3052317" y="206267"/>
                <a:pt x="3045300" y="628542"/>
                <a:pt x="3045300" y="753954"/>
              </a:cubicBezTo>
              <a:lnTo>
                <a:pt x="3045300" y="753954"/>
              </a:lnTo>
              <a:lnTo>
                <a:pt x="0" y="753954"/>
              </a:lnTo>
              <a:lnTo>
                <a:pt x="0" y="753954"/>
              </a:lnTo>
              <a:lnTo>
                <a:pt x="0" y="225317"/>
              </a:lnTo>
              <a:cubicBezTo>
                <a:pt x="0" y="17526"/>
                <a:pt x="417582" y="1479"/>
                <a:pt x="625373" y="1479"/>
              </a:cubicBezTo>
              <a:close/>
            </a:path>
          </a:pathLst>
        </a:cu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editAs="oneCell">
    <xdr:from>
      <xdr:col>2</xdr:col>
      <xdr:colOff>309563</xdr:colOff>
      <xdr:row>117</xdr:row>
      <xdr:rowOff>90857</xdr:rowOff>
    </xdr:from>
    <xdr:to>
      <xdr:col>3</xdr:col>
      <xdr:colOff>260032</xdr:colOff>
      <xdr:row>120</xdr:row>
      <xdr:rowOff>85988</xdr:rowOff>
    </xdr:to>
    <xdr:pic>
      <xdr:nvPicPr>
        <xdr:cNvPr id="77" name="Picture 76">
          <a:extLst>
            <a:ext uri="{FF2B5EF4-FFF2-40B4-BE49-F238E27FC236}">
              <a16:creationId xmlns:a16="http://schemas.microsoft.com/office/drawing/2014/main" id="{0B2C3713-3F5E-4EA6-95F9-6B444A7B5CA1}"/>
            </a:ext>
          </a:extLst>
        </xdr:cNvPr>
        <xdr:cNvPicPr>
          <a:picLocks noChangeAspect="1"/>
        </xdr:cNvPicPr>
      </xdr:nvPicPr>
      <xdr:blipFill rotWithShape="1">
        <a:blip xmlns:r="http://schemas.openxmlformats.org/officeDocument/2006/relationships" r:embed="rId4"/>
        <a:srcRect l="6758" t="2410" r="4043" b="4807"/>
        <a:stretch/>
      </xdr:blipFill>
      <xdr:spPr>
        <a:xfrm>
          <a:off x="547688" y="28626170"/>
          <a:ext cx="412749" cy="560281"/>
        </a:xfrm>
        <a:prstGeom prst="rect">
          <a:avLst/>
        </a:prstGeom>
      </xdr:spPr>
    </xdr:pic>
    <xdr:clientData/>
  </xdr:twoCellAnchor>
  <xdr:twoCellAnchor>
    <xdr:from>
      <xdr:col>2</xdr:col>
      <xdr:colOff>1588</xdr:colOff>
      <xdr:row>120</xdr:row>
      <xdr:rowOff>79375</xdr:rowOff>
    </xdr:from>
    <xdr:to>
      <xdr:col>33</xdr:col>
      <xdr:colOff>1588</xdr:colOff>
      <xdr:row>137</xdr:row>
      <xdr:rowOff>23812</xdr:rowOff>
    </xdr:to>
    <xdr:sp macro="" textlink="">
      <xdr:nvSpPr>
        <xdr:cNvPr id="78" name="Rectangle: Top Corners Rounded 77">
          <a:extLst>
            <a:ext uri="{FF2B5EF4-FFF2-40B4-BE49-F238E27FC236}">
              <a16:creationId xmlns:a16="http://schemas.microsoft.com/office/drawing/2014/main" id="{EDBE1C7B-37B9-483D-B991-6B3FA069E984}"/>
            </a:ext>
          </a:extLst>
        </xdr:cNvPr>
        <xdr:cNvSpPr/>
      </xdr:nvSpPr>
      <xdr:spPr>
        <a:xfrm>
          <a:off x="239713" y="29186188"/>
          <a:ext cx="13620750" cy="3214687"/>
        </a:xfrm>
        <a:prstGeom prst="round2SameRect">
          <a:avLst>
            <a:gd name="adj1" fmla="val 8975"/>
            <a:gd name="adj2" fmla="val 0"/>
          </a:avLst>
        </a:prstGeom>
        <a:solidFill>
          <a:schemeClr val="bg1"/>
        </a:solidFill>
        <a:ln w="22225">
          <a:solidFill>
            <a:srgbClr val="004D6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absolute">
    <xdr:from>
      <xdr:col>2</xdr:col>
      <xdr:colOff>68949</xdr:colOff>
      <xdr:row>120</xdr:row>
      <xdr:rowOff>145731</xdr:rowOff>
    </xdr:from>
    <xdr:to>
      <xdr:col>8</xdr:col>
      <xdr:colOff>438150</xdr:colOff>
      <xdr:row>136</xdr:row>
      <xdr:rowOff>8890</xdr:rowOff>
    </xdr:to>
    <xdr:sp macro="" textlink="">
      <xdr:nvSpPr>
        <xdr:cNvPr id="80" name="TextBox 79">
          <a:extLst>
            <a:ext uri="{FF2B5EF4-FFF2-40B4-BE49-F238E27FC236}">
              <a16:creationId xmlns:a16="http://schemas.microsoft.com/office/drawing/2014/main" id="{7A183B22-F6E3-4E91-8532-A6EBC2F781FE}"/>
            </a:ext>
          </a:extLst>
        </xdr:cNvPr>
        <xdr:cNvSpPr txBox="1"/>
      </xdr:nvSpPr>
      <xdr:spPr>
        <a:xfrm>
          <a:off x="308979" y="29202061"/>
          <a:ext cx="3443871" cy="2925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noAutofit/>
        </a:bodyPr>
        <a:lstStyle/>
        <a:p>
          <a:pPr marL="0" indent="0" rtl="0">
            <a:spcBef>
              <a:spcPts val="0"/>
            </a:spcBef>
            <a:spcAft>
              <a:spcPts val="400"/>
            </a:spcAft>
          </a:pPr>
          <a:r>
            <a:rPr lang="en-GB" sz="1800">
              <a:solidFill>
                <a:srgbClr val="004D6D"/>
              </a:solidFill>
              <a:latin typeface="MetaBookLF-Roman" panose="020B0502040000020004" pitchFamily="34" charset="0"/>
              <a:ea typeface="+mn-ea"/>
              <a:cs typeface="+mn-cs"/>
            </a:rPr>
            <a:t>Clinical Attrition % </a:t>
          </a:r>
          <a:r>
            <a:rPr lang="en-GB" sz="1600">
              <a:solidFill>
                <a:srgbClr val="004D6D"/>
              </a:solidFill>
              <a:latin typeface="MetaBookLF-Roman" panose="020B0502040000020004" pitchFamily="34" charset="0"/>
              <a:ea typeface="+mn-ea"/>
              <a:cs typeface="+mn-cs"/>
            </a:rPr>
            <a:t>(ROGS Definition)</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measures the level of employee attrition in the operational workforce. It is calculated as the number of permanent fulltime equivalent (FTE) employees who exit the organisation, as a proportion of the number of FTE employees. It is based on staff FTE defined as ‘operational positions where paramedic qualifications are either essential or desirable to the role’.</a:t>
          </a:r>
        </a:p>
        <a:p>
          <a:pPr marL="0" marR="0" lvl="0" indent="0" algn="just" defTabSz="914400" rtl="0" eaLnBrk="1" fontAlgn="auto" latinLnBrk="0" hangingPunct="1">
            <a:lnSpc>
              <a:spcPts val="1600"/>
            </a:lnSpc>
            <a:spcBef>
              <a:spcPts val="400"/>
            </a:spcBef>
            <a:spcAft>
              <a:spcPts val="0"/>
            </a:spcAft>
            <a:buClrTx/>
            <a:buSzTx/>
            <a:buFontTx/>
            <a:buNone/>
            <a:tabLst/>
            <a:defRPr/>
          </a:pPr>
          <a:r>
            <a:rPr lang="en-AU"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The clinical attrition rate is expressed as a cumulative total percentage of the clinically qualified workforce as the year progresses.</a:t>
          </a:r>
        </a:p>
      </xdr:txBody>
    </xdr:sp>
    <xdr:clientData/>
  </xdr:twoCellAnchor>
  <xdr:twoCellAnchor editAs="absolute">
    <xdr:from>
      <xdr:col>9</xdr:col>
      <xdr:colOff>104400</xdr:colOff>
      <xdr:row>120</xdr:row>
      <xdr:rowOff>106045</xdr:rowOff>
    </xdr:from>
    <xdr:to>
      <xdr:col>17</xdr:col>
      <xdr:colOff>54501</xdr:colOff>
      <xdr:row>136</xdr:row>
      <xdr:rowOff>171449</xdr:rowOff>
    </xdr:to>
    <xdr:sp macro="" textlink="">
      <xdr:nvSpPr>
        <xdr:cNvPr id="81" name="TextBox 80">
          <a:extLst>
            <a:ext uri="{FF2B5EF4-FFF2-40B4-BE49-F238E27FC236}">
              <a16:creationId xmlns:a16="http://schemas.microsoft.com/office/drawing/2014/main" id="{F11F28EB-EC8C-49B1-892A-D674342F9D36}"/>
            </a:ext>
          </a:extLst>
        </xdr:cNvPr>
        <xdr:cNvSpPr txBox="1"/>
      </xdr:nvSpPr>
      <xdr:spPr>
        <a:xfrm>
          <a:off x="3902335" y="29233813"/>
          <a:ext cx="3273691" cy="3115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r>
            <a:rPr lang="en-GB" sz="1800">
              <a:solidFill>
                <a:srgbClr val="004D6D"/>
              </a:solidFill>
              <a:latin typeface="MetaBookLF-Roman" panose="020B0502040000020004" pitchFamily="34" charset="0"/>
              <a:ea typeface="+mn-ea"/>
              <a:cs typeface="+mn-cs"/>
            </a:rPr>
            <a:t>Occupational Violence Staff </a:t>
          </a:r>
        </a:p>
        <a:p>
          <a:pPr marL="0" indent="0" rtl="0"/>
          <a:r>
            <a:rPr lang="en-GB" sz="1800">
              <a:solidFill>
                <a:srgbClr val="004D6D"/>
              </a:solidFill>
              <a:latin typeface="MetaBookLF-Roman" panose="020B0502040000020004" pitchFamily="34" charset="0"/>
              <a:ea typeface="+mn-ea"/>
              <a:cs typeface="+mn-cs"/>
            </a:rPr>
            <a:t>Safety Index </a:t>
          </a:r>
        </a:p>
        <a:p>
          <a:pPr marL="0" marR="0" lvl="0" indent="0" defTabSz="914400" rtl="0" eaLnBrk="1" fontAlgn="auto" latinLnBrk="0" hangingPunct="1">
            <a:lnSpc>
              <a:spcPct val="100000"/>
            </a:lnSpc>
            <a:spcBef>
              <a:spcPts val="0"/>
            </a:spcBef>
            <a:spcAft>
              <a:spcPts val="400"/>
            </a:spcAft>
            <a:buClrTx/>
            <a:buSzTx/>
            <a:buFontTx/>
            <a:buNone/>
            <a:tabLst/>
            <a:defRPr/>
          </a:pPr>
          <a:r>
            <a:rPr lang="en-GB" sz="1000">
              <a:solidFill>
                <a:srgbClr val="004D6D"/>
              </a:solidFill>
              <a:latin typeface="MetaBookLF-Roman" panose="020B0502040000020004" pitchFamily="34" charset="0"/>
              <a:ea typeface="+mn-ea"/>
              <a:cs typeface="+mn-cs"/>
            </a:rPr>
            <a:t>(previously Crew Safety Index)</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indication of the rate of exposure of operational paramedics to deliberate physical violence and verbal abuse by patients and/or bystanders. This is calculated as the number of reported cases of occupational violence (recorded within the Safety Health and Environment (SHE) reporting system) per 100,000 hours worked (calculated as the sum of all hours worked inclusive of overtime and leave).</a:t>
          </a:r>
        </a:p>
      </xdr:txBody>
    </xdr:sp>
    <xdr:clientData/>
  </xdr:twoCellAnchor>
  <xdr:twoCellAnchor editAs="absolute">
    <xdr:from>
      <xdr:col>17</xdr:col>
      <xdr:colOff>123508</xdr:colOff>
      <xdr:row>120</xdr:row>
      <xdr:rowOff>95886</xdr:rowOff>
    </xdr:from>
    <xdr:to>
      <xdr:col>27</xdr:col>
      <xdr:colOff>343853</xdr:colOff>
      <xdr:row>136</xdr:row>
      <xdr:rowOff>179071</xdr:rowOff>
    </xdr:to>
    <xdr:sp macro="" textlink="">
      <xdr:nvSpPr>
        <xdr:cNvPr id="82" name="TextBox 81">
          <a:extLst>
            <a:ext uri="{FF2B5EF4-FFF2-40B4-BE49-F238E27FC236}">
              <a16:creationId xmlns:a16="http://schemas.microsoft.com/office/drawing/2014/main" id="{DC292C61-4490-4B31-BA09-2A3B63C8ECC4}"/>
            </a:ext>
          </a:extLst>
        </xdr:cNvPr>
        <xdr:cNvSpPr txBox="1"/>
      </xdr:nvSpPr>
      <xdr:spPr>
        <a:xfrm>
          <a:off x="7212013" y="29152851"/>
          <a:ext cx="3927475" cy="313690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spcBef>
              <a:spcPts val="400"/>
            </a:spcBef>
            <a:spcAft>
              <a:spcPts val="400"/>
            </a:spcAft>
          </a:pPr>
          <a:r>
            <a:rPr lang="en-GB" sz="1800">
              <a:solidFill>
                <a:srgbClr val="004D6D"/>
              </a:solidFill>
              <a:latin typeface="MetaBookLF-Roman" panose="020B0502040000020004" pitchFamily="34" charset="0"/>
              <a:ea typeface="+mn-ea"/>
              <a:cs typeface="+mn-cs"/>
            </a:rPr>
            <a:t>% Eligible Officers with Current Performance Development Plans</a:t>
          </a:r>
        </a:p>
        <a:p>
          <a:pPr marL="0" lvl="0" indent="0" algn="just" rtl="0">
            <a:lnSpc>
              <a:spcPts val="1600"/>
            </a:lnSpc>
            <a:spcBef>
              <a:spcPts val="400"/>
            </a:spcBef>
            <a:spcAft>
              <a:spcPts val="0"/>
            </a:spcAft>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the proportion of operational personnel with current performance development plans recorded within QASCLO (Queensland Ambulance Service Continuous Learning Online) , as a percentage of operational personnel (ROGS definition). Performance development plans support a culture where supervisors and employees are accountable for their performance. Outstanding performance is recognised and opportunities are provided for ongoing professional development. Data reflects QAS (01/07/2025 - 30/06/2026).</a:t>
          </a:r>
          <a:endParaRPr lang="en-GB" sz="1800" b="0" i="0" u="none" strike="noStrike" kern="0" spc="0" baseline="30000">
            <a:solidFill>
              <a:srgbClr val="FF0000"/>
            </a:solidFill>
            <a:latin typeface="MetaBookLF-Roman" panose="020B0502040000020004" pitchFamily="34" charset="0"/>
            <a:ea typeface="Tahoma" panose="020B0604030504040204" pitchFamily="34" charset="0"/>
            <a:cs typeface="Times New Roman" panose="02020603050405020304" pitchFamily="18" charset="0"/>
          </a:endParaRPr>
        </a:p>
      </xdr:txBody>
    </xdr:sp>
    <xdr:clientData/>
  </xdr:twoCellAnchor>
  <xdr:twoCellAnchor editAs="absolute">
    <xdr:from>
      <xdr:col>27</xdr:col>
      <xdr:colOff>374043</xdr:colOff>
      <xdr:row>120</xdr:row>
      <xdr:rowOff>106045</xdr:rowOff>
    </xdr:from>
    <xdr:to>
      <xdr:col>31</xdr:col>
      <xdr:colOff>579649</xdr:colOff>
      <xdr:row>131</xdr:row>
      <xdr:rowOff>79374</xdr:rowOff>
    </xdr:to>
    <xdr:sp macro="" textlink="">
      <xdr:nvSpPr>
        <xdr:cNvPr id="83" name="TextBox 82">
          <a:extLst>
            <a:ext uri="{FF2B5EF4-FFF2-40B4-BE49-F238E27FC236}">
              <a16:creationId xmlns:a16="http://schemas.microsoft.com/office/drawing/2014/main" id="{66B6743C-91A4-4C74-8C7E-37B3504ECA32}"/>
            </a:ext>
          </a:extLst>
        </xdr:cNvPr>
        <xdr:cNvSpPr txBox="1"/>
      </xdr:nvSpPr>
      <xdr:spPr>
        <a:xfrm>
          <a:off x="11186188" y="29233813"/>
          <a:ext cx="2627603" cy="2066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spcBef>
              <a:spcPts val="0"/>
            </a:spcBef>
            <a:spcAft>
              <a:spcPts val="400"/>
            </a:spcAft>
          </a:pPr>
          <a:r>
            <a:rPr lang="en-GB" sz="1800">
              <a:solidFill>
                <a:srgbClr val="004D6D"/>
              </a:solidFill>
              <a:latin typeface="MetaBookLF-Roman" panose="020B0502040000020004" pitchFamily="34" charset="0"/>
              <a:ea typeface="+mn-ea"/>
              <a:cs typeface="+mn-cs"/>
            </a:rPr>
            <a:t>Injury Downtime Rate %</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Injury downtime rate measures lost time at work due to injury as a percentage of total hours worked.  It is a way for QAS to assess the effect of its staff rehabilitation strategies.</a:t>
          </a:r>
        </a:p>
      </xdr:txBody>
    </xdr:sp>
    <xdr:clientData/>
  </xdr:twoCellAnchor>
  <xdr:twoCellAnchor editAs="absolute">
    <xdr:from>
      <xdr:col>17</xdr:col>
      <xdr:colOff>74683</xdr:colOff>
      <xdr:row>120</xdr:row>
      <xdr:rowOff>152135</xdr:rowOff>
    </xdr:from>
    <xdr:to>
      <xdr:col>17</xdr:col>
      <xdr:colOff>75388</xdr:colOff>
      <xdr:row>136</xdr:row>
      <xdr:rowOff>95880</xdr:rowOff>
    </xdr:to>
    <xdr:cxnSp macro="">
      <xdr:nvCxnSpPr>
        <xdr:cNvPr id="91" name="Straight Connector 90">
          <a:extLst>
            <a:ext uri="{FF2B5EF4-FFF2-40B4-BE49-F238E27FC236}">
              <a16:creationId xmlns:a16="http://schemas.microsoft.com/office/drawing/2014/main" id="{F5E21210-932C-4D97-B8CE-B67D4B6FFDB2}"/>
            </a:ext>
          </a:extLst>
        </xdr:cNvPr>
        <xdr:cNvCxnSpPr/>
      </xdr:nvCxnSpPr>
      <xdr:spPr>
        <a:xfrm>
          <a:off x="7192398" y="29277998"/>
          <a:ext cx="6915" cy="2987935"/>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137</xdr:row>
      <xdr:rowOff>130968</xdr:rowOff>
    </xdr:from>
    <xdr:to>
      <xdr:col>4</xdr:col>
      <xdr:colOff>154781</xdr:colOff>
      <xdr:row>144</xdr:row>
      <xdr:rowOff>20529</xdr:rowOff>
    </xdr:to>
    <xdr:sp macro="" textlink="$V$85" fLocksText="0">
      <xdr:nvSpPr>
        <xdr:cNvPr id="99" name="Rectangle: Top Corners Rounded 54">
          <a:extLst>
            <a:ext uri="{FF2B5EF4-FFF2-40B4-BE49-F238E27FC236}">
              <a16:creationId xmlns:a16="http://schemas.microsoft.com/office/drawing/2014/main" id="{1B17598E-8BC9-42C5-8787-8B8897B53132}"/>
            </a:ext>
          </a:extLst>
        </xdr:cNvPr>
        <xdr:cNvSpPr/>
      </xdr:nvSpPr>
      <xdr:spPr>
        <a:xfrm>
          <a:off x="381001" y="34075687"/>
          <a:ext cx="1154905" cy="1223061"/>
        </a:xfrm>
        <a:custGeom>
          <a:avLst/>
          <a:gdLst>
            <a:gd name="connsiteX0" fmla="*/ 376238 w 3045300"/>
            <a:gd name="connsiteY0" fmla="*/ 0 h 752475"/>
            <a:gd name="connsiteX1" fmla="*/ 2669063 w 3045300"/>
            <a:gd name="connsiteY1" fmla="*/ 0 h 752475"/>
            <a:gd name="connsiteX2" fmla="*/ 3045301 w 3045300"/>
            <a:gd name="connsiteY2" fmla="*/ 376238 h 752475"/>
            <a:gd name="connsiteX3" fmla="*/ 3045300 w 3045300"/>
            <a:gd name="connsiteY3" fmla="*/ 752475 h 752475"/>
            <a:gd name="connsiteX4" fmla="*/ 3045300 w 3045300"/>
            <a:gd name="connsiteY4" fmla="*/ 752475 h 752475"/>
            <a:gd name="connsiteX5" fmla="*/ 0 w 3045300"/>
            <a:gd name="connsiteY5" fmla="*/ 752475 h 752475"/>
            <a:gd name="connsiteX6" fmla="*/ 0 w 3045300"/>
            <a:gd name="connsiteY6" fmla="*/ 752475 h 752475"/>
            <a:gd name="connsiteX7" fmla="*/ 0 w 3045300"/>
            <a:gd name="connsiteY7" fmla="*/ 376238 h 752475"/>
            <a:gd name="connsiteX8" fmla="*/ 376238 w 3045300"/>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64351"/>
            <a:gd name="connsiteY0" fmla="*/ 38323 h 790798"/>
            <a:gd name="connsiteX1" fmla="*/ 2669063 w 3064351"/>
            <a:gd name="connsiteY1" fmla="*/ 38323 h 790798"/>
            <a:gd name="connsiteX2" fmla="*/ 3064351 w 3064351"/>
            <a:gd name="connsiteY2" fmla="*/ 119286 h 790798"/>
            <a:gd name="connsiteX3" fmla="*/ 3045300 w 3064351"/>
            <a:gd name="connsiteY3" fmla="*/ 790798 h 790798"/>
            <a:gd name="connsiteX4" fmla="*/ 3045300 w 3064351"/>
            <a:gd name="connsiteY4" fmla="*/ 790798 h 790798"/>
            <a:gd name="connsiteX5" fmla="*/ 0 w 3064351"/>
            <a:gd name="connsiteY5" fmla="*/ 790798 h 790798"/>
            <a:gd name="connsiteX6" fmla="*/ 0 w 3064351"/>
            <a:gd name="connsiteY6" fmla="*/ 790798 h 790798"/>
            <a:gd name="connsiteX7" fmla="*/ 0 w 3064351"/>
            <a:gd name="connsiteY7" fmla="*/ 414561 h 790798"/>
            <a:gd name="connsiteX8" fmla="*/ 376238 w 3064351"/>
            <a:gd name="connsiteY8" fmla="*/ 38323 h 790798"/>
            <a:gd name="connsiteX0" fmla="*/ 376238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376238 w 3064351"/>
            <a:gd name="connsiteY8" fmla="*/ 4081 h 756556"/>
            <a:gd name="connsiteX0" fmla="*/ 625373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625373 w 3064351"/>
            <a:gd name="connsiteY8" fmla="*/ 4081 h 756556"/>
            <a:gd name="connsiteX0" fmla="*/ 625373 w 3275659"/>
            <a:gd name="connsiteY0" fmla="*/ 0 h 752475"/>
            <a:gd name="connsiteX1" fmla="*/ 3117505 w 3275659"/>
            <a:gd name="connsiteY1" fmla="*/ 19050 h 752475"/>
            <a:gd name="connsiteX2" fmla="*/ 3064351 w 3275659"/>
            <a:gd name="connsiteY2" fmla="*/ 80963 h 752475"/>
            <a:gd name="connsiteX3" fmla="*/ 3045300 w 3275659"/>
            <a:gd name="connsiteY3" fmla="*/ 752475 h 752475"/>
            <a:gd name="connsiteX4" fmla="*/ 3045300 w 3275659"/>
            <a:gd name="connsiteY4" fmla="*/ 752475 h 752475"/>
            <a:gd name="connsiteX5" fmla="*/ 0 w 3275659"/>
            <a:gd name="connsiteY5" fmla="*/ 752475 h 752475"/>
            <a:gd name="connsiteX6" fmla="*/ 0 w 3275659"/>
            <a:gd name="connsiteY6" fmla="*/ 752475 h 752475"/>
            <a:gd name="connsiteX7" fmla="*/ 0 w 3275659"/>
            <a:gd name="connsiteY7" fmla="*/ 376238 h 752475"/>
            <a:gd name="connsiteX8" fmla="*/ 625373 w 3275659"/>
            <a:gd name="connsiteY8" fmla="*/ 0 h 752475"/>
            <a:gd name="connsiteX0" fmla="*/ 625373 w 3117505"/>
            <a:gd name="connsiteY0" fmla="*/ 0 h 752475"/>
            <a:gd name="connsiteX1" fmla="*/ 3117505 w 3117505"/>
            <a:gd name="connsiteY1" fmla="*/ 19050 h 752475"/>
            <a:gd name="connsiteX2" fmla="*/ 3064351 w 3117505"/>
            <a:gd name="connsiteY2" fmla="*/ 80963 h 752475"/>
            <a:gd name="connsiteX3" fmla="*/ 3045300 w 3117505"/>
            <a:gd name="connsiteY3" fmla="*/ 752475 h 752475"/>
            <a:gd name="connsiteX4" fmla="*/ 3045300 w 3117505"/>
            <a:gd name="connsiteY4" fmla="*/ 752475 h 752475"/>
            <a:gd name="connsiteX5" fmla="*/ 0 w 3117505"/>
            <a:gd name="connsiteY5" fmla="*/ 752475 h 752475"/>
            <a:gd name="connsiteX6" fmla="*/ 0 w 3117505"/>
            <a:gd name="connsiteY6" fmla="*/ 752475 h 752475"/>
            <a:gd name="connsiteX7" fmla="*/ 0 w 3117505"/>
            <a:gd name="connsiteY7" fmla="*/ 376238 h 752475"/>
            <a:gd name="connsiteX8" fmla="*/ 625373 w 3117505"/>
            <a:gd name="connsiteY8" fmla="*/ 0 h 752475"/>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3777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49827 w 3117505"/>
            <a:gd name="connsiteY7" fmla="*/ 2253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225317 h 753954"/>
            <a:gd name="connsiteX8" fmla="*/ 625373 w 3117505"/>
            <a:gd name="connsiteY8" fmla="*/ 1479 h 7539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17505" h="753954">
              <a:moveTo>
                <a:pt x="625373" y="1479"/>
              </a:moveTo>
              <a:lnTo>
                <a:pt x="3117505" y="11004"/>
              </a:lnTo>
              <a:cubicBezTo>
                <a:pt x="2998478" y="11004"/>
                <a:pt x="3076385" y="-41383"/>
                <a:pt x="3064351" y="82442"/>
              </a:cubicBezTo>
              <a:cubicBezTo>
                <a:pt x="3052317" y="206267"/>
                <a:pt x="3045300" y="628542"/>
                <a:pt x="3045300" y="753954"/>
              </a:cubicBezTo>
              <a:lnTo>
                <a:pt x="3045300" y="753954"/>
              </a:lnTo>
              <a:lnTo>
                <a:pt x="0" y="753954"/>
              </a:lnTo>
              <a:lnTo>
                <a:pt x="0" y="753954"/>
              </a:lnTo>
              <a:lnTo>
                <a:pt x="0" y="225317"/>
              </a:lnTo>
              <a:cubicBezTo>
                <a:pt x="0" y="17526"/>
                <a:pt x="417582" y="1479"/>
                <a:pt x="625373" y="1479"/>
              </a:cubicBezTo>
              <a:close/>
            </a:path>
          </a:pathLst>
        </a:cu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xdr:from>
      <xdr:col>2</xdr:col>
      <xdr:colOff>9525</xdr:colOff>
      <xdr:row>140</xdr:row>
      <xdr:rowOff>161928</xdr:rowOff>
    </xdr:from>
    <xdr:to>
      <xdr:col>33</xdr:col>
      <xdr:colOff>9525</xdr:colOff>
      <xdr:row>152</xdr:row>
      <xdr:rowOff>190500</xdr:rowOff>
    </xdr:to>
    <xdr:sp macro="" textlink="">
      <xdr:nvSpPr>
        <xdr:cNvPr id="101" name="Rectangle: Top Corners Rounded 100">
          <a:extLst>
            <a:ext uri="{FF2B5EF4-FFF2-40B4-BE49-F238E27FC236}">
              <a16:creationId xmlns:a16="http://schemas.microsoft.com/office/drawing/2014/main" id="{B13D7233-3594-4AE0-A7D7-D75CA16D9999}"/>
            </a:ext>
          </a:extLst>
        </xdr:cNvPr>
        <xdr:cNvSpPr/>
      </xdr:nvSpPr>
      <xdr:spPr>
        <a:xfrm>
          <a:off x="247650" y="33042228"/>
          <a:ext cx="13601700" cy="2314572"/>
        </a:xfrm>
        <a:prstGeom prst="round2SameRect">
          <a:avLst>
            <a:gd name="adj1" fmla="val 8975"/>
            <a:gd name="adj2" fmla="val 0"/>
          </a:avLst>
        </a:prstGeom>
        <a:solidFill>
          <a:schemeClr val="bg1"/>
        </a:solidFill>
        <a:ln w="22225">
          <a:solidFill>
            <a:srgbClr val="004D6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142875</xdr:colOff>
      <xdr:row>137</xdr:row>
      <xdr:rowOff>161925</xdr:rowOff>
    </xdr:from>
    <xdr:to>
      <xdr:col>8</xdr:col>
      <xdr:colOff>357188</xdr:colOff>
      <xdr:row>140</xdr:row>
      <xdr:rowOff>161924</xdr:rowOff>
    </xdr:to>
    <xdr:sp macro="" textlink="">
      <xdr:nvSpPr>
        <xdr:cNvPr id="102" name="TextBox 101">
          <a:extLst>
            <a:ext uri="{FF2B5EF4-FFF2-40B4-BE49-F238E27FC236}">
              <a16:creationId xmlns:a16="http://schemas.microsoft.com/office/drawing/2014/main" id="{450CB679-77CA-43B1-97E4-80B93DCB7F04}"/>
            </a:ext>
          </a:extLst>
        </xdr:cNvPr>
        <xdr:cNvSpPr txBox="1"/>
      </xdr:nvSpPr>
      <xdr:spPr>
        <a:xfrm>
          <a:off x="1301750" y="32538988"/>
          <a:ext cx="2325688"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AU" sz="2400" b="0">
              <a:solidFill>
                <a:srgbClr val="004D6D"/>
              </a:solidFill>
              <a:latin typeface="MetaBookLF-Roman" panose="020B0502040000020004" pitchFamily="34" charset="0"/>
              <a:ea typeface="Microsoft GothicNeo" panose="020B0500000101010101" pitchFamily="34" charset="-127"/>
              <a:cs typeface="Microsoft GothicNeo" panose="020B0500000101010101" pitchFamily="34" charset="-127"/>
            </a:rPr>
            <a:t>Daily activity</a:t>
          </a:r>
        </a:p>
      </xdr:txBody>
    </xdr:sp>
    <xdr:clientData/>
  </xdr:twoCellAnchor>
  <xdr:twoCellAnchor editAs="oneCell">
    <xdr:from>
      <xdr:col>2</xdr:col>
      <xdr:colOff>316051</xdr:colOff>
      <xdr:row>138</xdr:row>
      <xdr:rowOff>95248</xdr:rowOff>
    </xdr:from>
    <xdr:to>
      <xdr:col>3</xdr:col>
      <xdr:colOff>438150</xdr:colOff>
      <xdr:row>140</xdr:row>
      <xdr:rowOff>35241</xdr:rowOff>
    </xdr:to>
    <xdr:pic>
      <xdr:nvPicPr>
        <xdr:cNvPr id="104" name="Picture 103">
          <a:extLst>
            <a:ext uri="{FF2B5EF4-FFF2-40B4-BE49-F238E27FC236}">
              <a16:creationId xmlns:a16="http://schemas.microsoft.com/office/drawing/2014/main" id="{6CC20D02-2467-4D31-A034-8026CBED7760}"/>
            </a:ext>
          </a:extLst>
        </xdr:cNvPr>
        <xdr:cNvPicPr>
          <a:picLocks noChangeAspect="1"/>
        </xdr:cNvPicPr>
      </xdr:nvPicPr>
      <xdr:blipFill rotWithShape="1">
        <a:blip xmlns:r="http://schemas.openxmlformats.org/officeDocument/2006/relationships" r:embed="rId5"/>
        <a:srcRect l="4211" t="6001" r="8409" b="8989"/>
        <a:stretch/>
      </xdr:blipFill>
      <xdr:spPr>
        <a:xfrm>
          <a:off x="697051" y="34230467"/>
          <a:ext cx="622162" cy="320993"/>
        </a:xfrm>
        <a:prstGeom prst="rect">
          <a:avLst/>
        </a:prstGeom>
      </xdr:spPr>
    </xdr:pic>
    <xdr:clientData/>
  </xdr:twoCellAnchor>
  <xdr:twoCellAnchor editAs="absolute">
    <xdr:from>
      <xdr:col>2</xdr:col>
      <xdr:colOff>67579</xdr:colOff>
      <xdr:row>140</xdr:row>
      <xdr:rowOff>124475</xdr:rowOff>
    </xdr:from>
    <xdr:to>
      <xdr:col>10</xdr:col>
      <xdr:colOff>387985</xdr:colOff>
      <xdr:row>152</xdr:row>
      <xdr:rowOff>198120</xdr:rowOff>
    </xdr:to>
    <xdr:sp macro="" textlink="">
      <xdr:nvSpPr>
        <xdr:cNvPr id="105" name="TextBox 104">
          <a:extLst>
            <a:ext uri="{FF2B5EF4-FFF2-40B4-BE49-F238E27FC236}">
              <a16:creationId xmlns:a16="http://schemas.microsoft.com/office/drawing/2014/main" id="{ED4D63A5-9070-4BCB-823E-B79520DF69B2}"/>
            </a:ext>
          </a:extLst>
        </xdr:cNvPr>
        <xdr:cNvSpPr txBox="1"/>
      </xdr:nvSpPr>
      <xdr:spPr>
        <a:xfrm>
          <a:off x="307609" y="33021920"/>
          <a:ext cx="4311381" cy="2359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spcBef>
              <a:spcPts val="400"/>
            </a:spcBef>
          </a:pPr>
          <a:endParaRPr lang="en-GB" sz="800">
            <a:solidFill>
              <a:srgbClr val="004D6D"/>
            </a:solidFill>
            <a:latin typeface="MetaBoldLF-Roman" panose="020B0802030000020004" pitchFamily="34" charset="0"/>
            <a:ea typeface="+mn-ea"/>
            <a:cs typeface="+mn-cs"/>
          </a:endParaRPr>
        </a:p>
        <a:p>
          <a:pPr marL="0" indent="0" rtl="0">
            <a:spcBef>
              <a:spcPts val="0"/>
            </a:spcBef>
            <a:spcAft>
              <a:spcPts val="400"/>
            </a:spcAft>
          </a:pPr>
          <a:r>
            <a:rPr lang="en-GB" sz="1800">
              <a:solidFill>
                <a:srgbClr val="004D6D"/>
              </a:solidFill>
              <a:latin typeface="MetaBookLF-Roman" panose="020B0502040000020004" pitchFamily="34" charset="0"/>
              <a:ea typeface="+mn-ea"/>
              <a:cs typeface="+mn-cs"/>
            </a:rPr>
            <a:t>Emergency &amp; Urgent Incidents</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average daily count of the number of emergency and urgent ambulance incidents attended by QAS. </a:t>
          </a:r>
        </a:p>
        <a:p>
          <a:pPr marL="0" marR="0" lvl="0" indent="0" algn="just" defTabSz="914400" rtl="0" eaLnBrk="1" fontAlgn="auto" latinLnBrk="0" hangingPunct="1">
            <a:lnSpc>
              <a:spcPts val="1600"/>
            </a:lnSpc>
            <a:spcBef>
              <a:spcPts val="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Emergency (Code 1) incidents are potentially life threatening events that necessitate the use of ambulance warning devices (lights and sirens).</a:t>
          </a:r>
        </a:p>
        <a:p>
          <a:pPr marL="0" marR="0" lvl="0" indent="0" algn="just" defTabSz="914400" rtl="0" eaLnBrk="1" fontAlgn="auto" latinLnBrk="0" hangingPunct="1">
            <a:lnSpc>
              <a:spcPts val="1600"/>
            </a:lnSpc>
            <a:spcBef>
              <a:spcPts val="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Urgent (Code 2) incidents may require an undelayed response but do not necessitate the use of ambulance warning devices (lights and sirens).  </a:t>
          </a:r>
        </a:p>
      </xdr:txBody>
    </xdr:sp>
    <xdr:clientData/>
  </xdr:twoCellAnchor>
  <xdr:twoCellAnchor editAs="absolute">
    <xdr:from>
      <xdr:col>11</xdr:col>
      <xdr:colOff>104141</xdr:colOff>
      <xdr:row>140</xdr:row>
      <xdr:rowOff>150884</xdr:rowOff>
    </xdr:from>
    <xdr:to>
      <xdr:col>23</xdr:col>
      <xdr:colOff>325582</xdr:colOff>
      <xdr:row>152</xdr:row>
      <xdr:rowOff>295275</xdr:rowOff>
    </xdr:to>
    <xdr:sp macro="" textlink="">
      <xdr:nvSpPr>
        <xdr:cNvPr id="106" name="TextBox 105">
          <a:extLst>
            <a:ext uri="{FF2B5EF4-FFF2-40B4-BE49-F238E27FC236}">
              <a16:creationId xmlns:a16="http://schemas.microsoft.com/office/drawing/2014/main" id="{DD5DBB21-9350-4690-803F-47C952AD89BB}"/>
            </a:ext>
          </a:extLst>
        </xdr:cNvPr>
        <xdr:cNvSpPr txBox="1"/>
      </xdr:nvSpPr>
      <xdr:spPr>
        <a:xfrm>
          <a:off x="4800601" y="33061664"/>
          <a:ext cx="4640406" cy="242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spcBef>
              <a:spcPts val="400"/>
            </a:spcBef>
          </a:pPr>
          <a:endParaRPr lang="en-GB" sz="800">
            <a:solidFill>
              <a:srgbClr val="004D6D"/>
            </a:solidFill>
            <a:latin typeface="MetaBoldLF-Roman" panose="020B0802030000020004" pitchFamily="34" charset="0"/>
            <a:ea typeface="+mn-ea"/>
            <a:cs typeface="+mn-cs"/>
          </a:endParaRPr>
        </a:p>
        <a:p>
          <a:pPr marL="0" indent="0" rtl="0">
            <a:spcBef>
              <a:spcPts val="0"/>
            </a:spcBef>
            <a:spcAft>
              <a:spcPts val="400"/>
            </a:spcAft>
          </a:pPr>
          <a:r>
            <a:rPr lang="en-GB" sz="1800">
              <a:solidFill>
                <a:srgbClr val="004D6D"/>
              </a:solidFill>
              <a:latin typeface="MetaBookLF-Roman" panose="020B0502040000020004" pitchFamily="34" charset="0"/>
              <a:ea typeface="+mn-ea"/>
              <a:cs typeface="+mn-cs"/>
            </a:rPr>
            <a:t>Non-Emergency &amp; Medically Authorised Incidents</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average daily count of the number of non-emergency incidents (Code 3 and Code 4) attended by an ambulance or patient transport service unit without the use of ambulance warning devices (lights and sirens).  This count includes Medically Authorised Incidents where patients are seen by a medical practitioner and deemed by the medical practitioner as non-emergency but requiring ambulance transport.  </a:t>
          </a:r>
        </a:p>
      </xdr:txBody>
    </xdr:sp>
    <xdr:clientData/>
  </xdr:twoCellAnchor>
  <xdr:twoCellAnchor editAs="absolute">
    <xdr:from>
      <xdr:col>24</xdr:col>
      <xdr:colOff>75566</xdr:colOff>
      <xdr:row>140</xdr:row>
      <xdr:rowOff>155426</xdr:rowOff>
    </xdr:from>
    <xdr:to>
      <xdr:col>31</xdr:col>
      <xdr:colOff>539326</xdr:colOff>
      <xdr:row>153</xdr:row>
      <xdr:rowOff>125730</xdr:rowOff>
    </xdr:to>
    <xdr:sp macro="" textlink="">
      <xdr:nvSpPr>
        <xdr:cNvPr id="107" name="TextBox 106">
          <a:extLst>
            <a:ext uri="{FF2B5EF4-FFF2-40B4-BE49-F238E27FC236}">
              <a16:creationId xmlns:a16="http://schemas.microsoft.com/office/drawing/2014/main" id="{3E6FA018-970D-4FE3-8E87-7B63627A4183}"/>
            </a:ext>
          </a:extLst>
        </xdr:cNvPr>
        <xdr:cNvSpPr txBox="1"/>
      </xdr:nvSpPr>
      <xdr:spPr>
        <a:xfrm>
          <a:off x="9918701" y="32765216"/>
          <a:ext cx="4295985" cy="2420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spcBef>
              <a:spcPts val="400"/>
            </a:spcBef>
          </a:pPr>
          <a:endParaRPr lang="en-GB" sz="800">
            <a:solidFill>
              <a:srgbClr val="004D6D"/>
            </a:solidFill>
            <a:latin typeface="MetaBoldLF-Roman" panose="020B0802030000020004" pitchFamily="34" charset="0"/>
            <a:ea typeface="+mn-ea"/>
            <a:cs typeface="+mn-cs"/>
          </a:endParaRPr>
        </a:p>
        <a:p>
          <a:pPr marL="0" indent="0" rtl="0">
            <a:spcBef>
              <a:spcPts val="0"/>
            </a:spcBef>
            <a:spcAft>
              <a:spcPts val="400"/>
            </a:spcAft>
          </a:pPr>
          <a:r>
            <a:rPr lang="en-GB" sz="1800">
              <a:solidFill>
                <a:srgbClr val="004D6D"/>
              </a:solidFill>
              <a:latin typeface="MetaBookLF-Roman" panose="020B0502040000020004" pitchFamily="34" charset="0"/>
              <a:ea typeface="+mn-ea"/>
              <a:cs typeface="+mn-cs"/>
            </a:rPr>
            <a:t>Total Incidents</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average daily count of emergency, urgent and non-emergency events that resulted in one or more responses by the ambulance service. </a:t>
          </a:r>
        </a:p>
        <a:p>
          <a:pPr marL="0" marR="0" lvl="0" indent="0" algn="just" defTabSz="914400" rtl="0" eaLnBrk="1" fontAlgn="auto" latinLnBrk="0" hangingPunct="1">
            <a:lnSpc>
              <a:spcPct val="100000"/>
            </a:lnSpc>
            <a:spcBef>
              <a:spcPts val="0"/>
            </a:spcBef>
            <a:spcAft>
              <a:spcPts val="400"/>
            </a:spcAft>
            <a:buClrTx/>
            <a:buSzTx/>
            <a:buFontTx/>
            <a:buNone/>
            <a:tabLst/>
            <a:defRPr/>
          </a:pPr>
          <a:endParaRPr lang="en-GB" sz="800">
            <a:solidFill>
              <a:srgbClr val="004D6D"/>
            </a:solidFill>
            <a:latin typeface="MetaBookLF-Roman" panose="020B0502040000020004" pitchFamily="34" charset="0"/>
            <a:ea typeface="+mn-ea"/>
            <a:cs typeface="+mn-cs"/>
          </a:endParaRPr>
        </a:p>
        <a:p>
          <a:pPr marL="0" marR="0" lvl="0" indent="0" algn="just" defTabSz="914400" rtl="0" eaLnBrk="1" fontAlgn="auto" latinLnBrk="0" hangingPunct="1">
            <a:lnSpc>
              <a:spcPct val="100000"/>
            </a:lnSpc>
            <a:spcBef>
              <a:spcPts val="0"/>
            </a:spcBef>
            <a:spcAft>
              <a:spcPts val="400"/>
            </a:spcAft>
            <a:buClrTx/>
            <a:buSzTx/>
            <a:buFontTx/>
            <a:buNone/>
            <a:tabLst/>
            <a:defRPr/>
          </a:pPr>
          <a:r>
            <a:rPr lang="en-GB" sz="1800">
              <a:solidFill>
                <a:srgbClr val="004D6D"/>
              </a:solidFill>
              <a:latin typeface="MetaBookLF-Roman" panose="020B0502040000020004" pitchFamily="34" charset="0"/>
              <a:ea typeface="+mn-ea"/>
              <a:cs typeface="+mn-cs"/>
            </a:rPr>
            <a:t>Total Patients Transported by Road</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provides an average daily count of patients transported by the ambulance service in a road-based vehicle.  </a:t>
          </a:r>
        </a:p>
        <a:p>
          <a:pPr marL="0" lvl="0" indent="0" algn="just" rtl="0">
            <a:spcBef>
              <a:spcPts val="400"/>
            </a:spcBef>
          </a:pPr>
          <a:endParaRPr lang="en-GB" sz="1600" b="1" i="0" u="none" strike="noStrike" baseline="30000">
            <a:solidFill>
              <a:schemeClr val="dk1"/>
            </a:solidFill>
            <a:latin typeface="+mn-lt"/>
            <a:ea typeface="Adobe Fan Heiti Std B" panose="020B0700000000000000" pitchFamily="34" charset="-128"/>
            <a:cs typeface="Browallia New" panose="020B0502040204020203" pitchFamily="34" charset="-34"/>
          </a:endParaRPr>
        </a:p>
      </xdr:txBody>
    </xdr:sp>
    <xdr:clientData/>
  </xdr:twoCellAnchor>
  <xdr:twoCellAnchor editAs="absolute">
    <xdr:from>
      <xdr:col>25</xdr:col>
      <xdr:colOff>77469</xdr:colOff>
      <xdr:row>147</xdr:row>
      <xdr:rowOff>85999</xdr:rowOff>
    </xdr:from>
    <xdr:to>
      <xdr:col>31</xdr:col>
      <xdr:colOff>388197</xdr:colOff>
      <xdr:row>147</xdr:row>
      <xdr:rowOff>85999</xdr:rowOff>
    </xdr:to>
    <xdr:cxnSp macro="">
      <xdr:nvCxnSpPr>
        <xdr:cNvPr id="112" name="Straight Connector 111">
          <a:extLst>
            <a:ext uri="{FF2B5EF4-FFF2-40B4-BE49-F238E27FC236}">
              <a16:creationId xmlns:a16="http://schemas.microsoft.com/office/drawing/2014/main" id="{90224A5B-4F5E-4353-B663-E64AF3FA68FF}"/>
            </a:ext>
          </a:extLst>
        </xdr:cNvPr>
        <xdr:cNvCxnSpPr/>
      </xdr:nvCxnSpPr>
      <xdr:spPr>
        <a:xfrm>
          <a:off x="9684384" y="34318214"/>
          <a:ext cx="3914353" cy="0"/>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5717</xdr:colOff>
      <xdr:row>152</xdr:row>
      <xdr:rowOff>285750</xdr:rowOff>
    </xdr:from>
    <xdr:to>
      <xdr:col>4</xdr:col>
      <xdr:colOff>154781</xdr:colOff>
      <xdr:row>158</xdr:row>
      <xdr:rowOff>172929</xdr:rowOff>
    </xdr:to>
    <xdr:sp macro="" textlink="$V$85" fLocksText="0">
      <xdr:nvSpPr>
        <xdr:cNvPr id="115" name="Rectangle: Top Corners Rounded 54">
          <a:extLst>
            <a:ext uri="{FF2B5EF4-FFF2-40B4-BE49-F238E27FC236}">
              <a16:creationId xmlns:a16="http://schemas.microsoft.com/office/drawing/2014/main" id="{2194E288-56E6-40AB-9559-03816255BA64}"/>
            </a:ext>
          </a:extLst>
        </xdr:cNvPr>
        <xdr:cNvSpPr/>
      </xdr:nvSpPr>
      <xdr:spPr>
        <a:xfrm>
          <a:off x="243842" y="35452050"/>
          <a:ext cx="1063464" cy="1144479"/>
        </a:xfrm>
        <a:custGeom>
          <a:avLst/>
          <a:gdLst>
            <a:gd name="connsiteX0" fmla="*/ 376238 w 3045300"/>
            <a:gd name="connsiteY0" fmla="*/ 0 h 752475"/>
            <a:gd name="connsiteX1" fmla="*/ 2669063 w 3045300"/>
            <a:gd name="connsiteY1" fmla="*/ 0 h 752475"/>
            <a:gd name="connsiteX2" fmla="*/ 3045301 w 3045300"/>
            <a:gd name="connsiteY2" fmla="*/ 376238 h 752475"/>
            <a:gd name="connsiteX3" fmla="*/ 3045300 w 3045300"/>
            <a:gd name="connsiteY3" fmla="*/ 752475 h 752475"/>
            <a:gd name="connsiteX4" fmla="*/ 3045300 w 3045300"/>
            <a:gd name="connsiteY4" fmla="*/ 752475 h 752475"/>
            <a:gd name="connsiteX5" fmla="*/ 0 w 3045300"/>
            <a:gd name="connsiteY5" fmla="*/ 752475 h 752475"/>
            <a:gd name="connsiteX6" fmla="*/ 0 w 3045300"/>
            <a:gd name="connsiteY6" fmla="*/ 752475 h 752475"/>
            <a:gd name="connsiteX7" fmla="*/ 0 w 3045300"/>
            <a:gd name="connsiteY7" fmla="*/ 376238 h 752475"/>
            <a:gd name="connsiteX8" fmla="*/ 376238 w 3045300"/>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64351"/>
            <a:gd name="connsiteY0" fmla="*/ 38323 h 790798"/>
            <a:gd name="connsiteX1" fmla="*/ 2669063 w 3064351"/>
            <a:gd name="connsiteY1" fmla="*/ 38323 h 790798"/>
            <a:gd name="connsiteX2" fmla="*/ 3064351 w 3064351"/>
            <a:gd name="connsiteY2" fmla="*/ 119286 h 790798"/>
            <a:gd name="connsiteX3" fmla="*/ 3045300 w 3064351"/>
            <a:gd name="connsiteY3" fmla="*/ 790798 h 790798"/>
            <a:gd name="connsiteX4" fmla="*/ 3045300 w 3064351"/>
            <a:gd name="connsiteY4" fmla="*/ 790798 h 790798"/>
            <a:gd name="connsiteX5" fmla="*/ 0 w 3064351"/>
            <a:gd name="connsiteY5" fmla="*/ 790798 h 790798"/>
            <a:gd name="connsiteX6" fmla="*/ 0 w 3064351"/>
            <a:gd name="connsiteY6" fmla="*/ 790798 h 790798"/>
            <a:gd name="connsiteX7" fmla="*/ 0 w 3064351"/>
            <a:gd name="connsiteY7" fmla="*/ 414561 h 790798"/>
            <a:gd name="connsiteX8" fmla="*/ 376238 w 3064351"/>
            <a:gd name="connsiteY8" fmla="*/ 38323 h 790798"/>
            <a:gd name="connsiteX0" fmla="*/ 376238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376238 w 3064351"/>
            <a:gd name="connsiteY8" fmla="*/ 4081 h 756556"/>
            <a:gd name="connsiteX0" fmla="*/ 625373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625373 w 3064351"/>
            <a:gd name="connsiteY8" fmla="*/ 4081 h 756556"/>
            <a:gd name="connsiteX0" fmla="*/ 625373 w 3275659"/>
            <a:gd name="connsiteY0" fmla="*/ 0 h 752475"/>
            <a:gd name="connsiteX1" fmla="*/ 3117505 w 3275659"/>
            <a:gd name="connsiteY1" fmla="*/ 19050 h 752475"/>
            <a:gd name="connsiteX2" fmla="*/ 3064351 w 3275659"/>
            <a:gd name="connsiteY2" fmla="*/ 80963 h 752475"/>
            <a:gd name="connsiteX3" fmla="*/ 3045300 w 3275659"/>
            <a:gd name="connsiteY3" fmla="*/ 752475 h 752475"/>
            <a:gd name="connsiteX4" fmla="*/ 3045300 w 3275659"/>
            <a:gd name="connsiteY4" fmla="*/ 752475 h 752475"/>
            <a:gd name="connsiteX5" fmla="*/ 0 w 3275659"/>
            <a:gd name="connsiteY5" fmla="*/ 752475 h 752475"/>
            <a:gd name="connsiteX6" fmla="*/ 0 w 3275659"/>
            <a:gd name="connsiteY6" fmla="*/ 752475 h 752475"/>
            <a:gd name="connsiteX7" fmla="*/ 0 w 3275659"/>
            <a:gd name="connsiteY7" fmla="*/ 376238 h 752475"/>
            <a:gd name="connsiteX8" fmla="*/ 625373 w 3275659"/>
            <a:gd name="connsiteY8" fmla="*/ 0 h 752475"/>
            <a:gd name="connsiteX0" fmla="*/ 625373 w 3117505"/>
            <a:gd name="connsiteY0" fmla="*/ 0 h 752475"/>
            <a:gd name="connsiteX1" fmla="*/ 3117505 w 3117505"/>
            <a:gd name="connsiteY1" fmla="*/ 19050 h 752475"/>
            <a:gd name="connsiteX2" fmla="*/ 3064351 w 3117505"/>
            <a:gd name="connsiteY2" fmla="*/ 80963 h 752475"/>
            <a:gd name="connsiteX3" fmla="*/ 3045300 w 3117505"/>
            <a:gd name="connsiteY3" fmla="*/ 752475 h 752475"/>
            <a:gd name="connsiteX4" fmla="*/ 3045300 w 3117505"/>
            <a:gd name="connsiteY4" fmla="*/ 752475 h 752475"/>
            <a:gd name="connsiteX5" fmla="*/ 0 w 3117505"/>
            <a:gd name="connsiteY5" fmla="*/ 752475 h 752475"/>
            <a:gd name="connsiteX6" fmla="*/ 0 w 3117505"/>
            <a:gd name="connsiteY6" fmla="*/ 752475 h 752475"/>
            <a:gd name="connsiteX7" fmla="*/ 0 w 3117505"/>
            <a:gd name="connsiteY7" fmla="*/ 376238 h 752475"/>
            <a:gd name="connsiteX8" fmla="*/ 625373 w 3117505"/>
            <a:gd name="connsiteY8" fmla="*/ 0 h 752475"/>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3777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49827 w 3117505"/>
            <a:gd name="connsiteY7" fmla="*/ 2253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225317 h 753954"/>
            <a:gd name="connsiteX8" fmla="*/ 625373 w 3117505"/>
            <a:gd name="connsiteY8" fmla="*/ 1479 h 7539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17505" h="753954">
              <a:moveTo>
                <a:pt x="625373" y="1479"/>
              </a:moveTo>
              <a:lnTo>
                <a:pt x="3117505" y="11004"/>
              </a:lnTo>
              <a:cubicBezTo>
                <a:pt x="2998478" y="11004"/>
                <a:pt x="3076385" y="-41383"/>
                <a:pt x="3064351" y="82442"/>
              </a:cubicBezTo>
              <a:cubicBezTo>
                <a:pt x="3052317" y="206267"/>
                <a:pt x="3045300" y="628542"/>
                <a:pt x="3045300" y="753954"/>
              </a:cubicBezTo>
              <a:lnTo>
                <a:pt x="3045300" y="753954"/>
              </a:lnTo>
              <a:lnTo>
                <a:pt x="0" y="753954"/>
              </a:lnTo>
              <a:lnTo>
                <a:pt x="0" y="753954"/>
              </a:lnTo>
              <a:lnTo>
                <a:pt x="0" y="225317"/>
              </a:lnTo>
              <a:cubicBezTo>
                <a:pt x="0" y="17526"/>
                <a:pt x="417582" y="1479"/>
                <a:pt x="625373" y="1479"/>
              </a:cubicBezTo>
              <a:close/>
            </a:path>
          </a:pathLst>
        </a:cu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xdr:from>
      <xdr:col>2</xdr:col>
      <xdr:colOff>19050</xdr:colOff>
      <xdr:row>155</xdr:row>
      <xdr:rowOff>161926</xdr:rowOff>
    </xdr:from>
    <xdr:to>
      <xdr:col>33</xdr:col>
      <xdr:colOff>19050</xdr:colOff>
      <xdr:row>172</xdr:row>
      <xdr:rowOff>171450</xdr:rowOff>
    </xdr:to>
    <xdr:sp macro="" textlink="">
      <xdr:nvSpPr>
        <xdr:cNvPr id="117" name="Rectangle: Top Corners Rounded 116">
          <a:extLst>
            <a:ext uri="{FF2B5EF4-FFF2-40B4-BE49-F238E27FC236}">
              <a16:creationId xmlns:a16="http://schemas.microsoft.com/office/drawing/2014/main" id="{7DDD4CBD-F558-4758-8682-35D5B29C8B4A}"/>
            </a:ext>
          </a:extLst>
        </xdr:cNvPr>
        <xdr:cNvSpPr/>
      </xdr:nvSpPr>
      <xdr:spPr>
        <a:xfrm>
          <a:off x="257175" y="36156901"/>
          <a:ext cx="13601700" cy="3248024"/>
        </a:xfrm>
        <a:prstGeom prst="round2SameRect">
          <a:avLst>
            <a:gd name="adj1" fmla="val 8975"/>
            <a:gd name="adj2" fmla="val 0"/>
          </a:avLst>
        </a:prstGeom>
        <a:solidFill>
          <a:schemeClr val="bg1"/>
        </a:solidFill>
        <a:ln w="22225">
          <a:solidFill>
            <a:srgbClr val="004D6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2</xdr:col>
      <xdr:colOff>294696</xdr:colOff>
      <xdr:row>153</xdr:row>
      <xdr:rowOff>90488</xdr:rowOff>
    </xdr:from>
    <xdr:to>
      <xdr:col>3</xdr:col>
      <xdr:colOff>402430</xdr:colOff>
      <xdr:row>155</xdr:row>
      <xdr:rowOff>55721</xdr:rowOff>
    </xdr:to>
    <xdr:pic>
      <xdr:nvPicPr>
        <xdr:cNvPr id="118" name="Picture 117">
          <a:extLst>
            <a:ext uri="{FF2B5EF4-FFF2-40B4-BE49-F238E27FC236}">
              <a16:creationId xmlns:a16="http://schemas.microsoft.com/office/drawing/2014/main" id="{60398EAE-A931-448C-90FA-2A2F8E1B7C11}"/>
            </a:ext>
          </a:extLst>
        </xdr:cNvPr>
        <xdr:cNvPicPr>
          <a:picLocks noChangeAspect="1"/>
        </xdr:cNvPicPr>
      </xdr:nvPicPr>
      <xdr:blipFill rotWithShape="1">
        <a:blip xmlns:r="http://schemas.openxmlformats.org/officeDocument/2006/relationships" r:embed="rId6"/>
        <a:srcRect t="-1" r="5282" b="4244"/>
        <a:stretch/>
      </xdr:blipFill>
      <xdr:spPr>
        <a:xfrm>
          <a:off x="532821" y="35561588"/>
          <a:ext cx="568744" cy="350043"/>
        </a:xfrm>
        <a:prstGeom prst="rect">
          <a:avLst/>
        </a:prstGeom>
      </xdr:spPr>
    </xdr:pic>
    <xdr:clientData/>
  </xdr:twoCellAnchor>
  <xdr:twoCellAnchor>
    <xdr:from>
      <xdr:col>4</xdr:col>
      <xdr:colOff>142876</xdr:colOff>
      <xdr:row>153</xdr:row>
      <xdr:rowOff>0</xdr:rowOff>
    </xdr:from>
    <xdr:to>
      <xdr:col>8</xdr:col>
      <xdr:colOff>309563</xdr:colOff>
      <xdr:row>155</xdr:row>
      <xdr:rowOff>152400</xdr:rowOff>
    </xdr:to>
    <xdr:sp macro="" textlink="">
      <xdr:nvSpPr>
        <xdr:cNvPr id="119" name="TextBox 118">
          <a:extLst>
            <a:ext uri="{FF2B5EF4-FFF2-40B4-BE49-F238E27FC236}">
              <a16:creationId xmlns:a16="http://schemas.microsoft.com/office/drawing/2014/main" id="{A6C4141E-89D7-4FFB-B653-8FB294C2185C}"/>
            </a:ext>
          </a:extLst>
        </xdr:cNvPr>
        <xdr:cNvSpPr txBox="1"/>
      </xdr:nvSpPr>
      <xdr:spPr>
        <a:xfrm>
          <a:off x="1524001" y="37207031"/>
          <a:ext cx="2405062"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AU" sz="2400" b="0">
              <a:solidFill>
                <a:srgbClr val="004D6D"/>
              </a:solidFill>
              <a:latin typeface="MetaBookLF-Roman" panose="020B0502040000020004" pitchFamily="34" charset="0"/>
              <a:ea typeface="Microsoft GothicNeo" panose="020B0500000101010101" pitchFamily="34" charset="-127"/>
              <a:cs typeface="Microsoft GothicNeo" panose="020B0500000101010101" pitchFamily="34" charset="-127"/>
            </a:rPr>
            <a:t>Service delivery</a:t>
          </a:r>
        </a:p>
      </xdr:txBody>
    </xdr:sp>
    <xdr:clientData/>
  </xdr:twoCellAnchor>
  <xdr:twoCellAnchor editAs="absolute">
    <xdr:from>
      <xdr:col>23</xdr:col>
      <xdr:colOff>371193</xdr:colOff>
      <xdr:row>141</xdr:row>
      <xdr:rowOff>38119</xdr:rowOff>
    </xdr:from>
    <xdr:to>
      <xdr:col>23</xdr:col>
      <xdr:colOff>371193</xdr:colOff>
      <xdr:row>152</xdr:row>
      <xdr:rowOff>76776</xdr:rowOff>
    </xdr:to>
    <xdr:cxnSp macro="">
      <xdr:nvCxnSpPr>
        <xdr:cNvPr id="121" name="Straight Connector 120">
          <a:extLst>
            <a:ext uri="{FF2B5EF4-FFF2-40B4-BE49-F238E27FC236}">
              <a16:creationId xmlns:a16="http://schemas.microsoft.com/office/drawing/2014/main" id="{736EBB59-4C96-4AED-92FC-F5FF547F8580}"/>
            </a:ext>
          </a:extLst>
        </xdr:cNvPr>
        <xdr:cNvCxnSpPr/>
      </xdr:nvCxnSpPr>
      <xdr:spPr>
        <a:xfrm>
          <a:off x="9496778" y="33127969"/>
          <a:ext cx="0" cy="2134157"/>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25</xdr:col>
      <xdr:colOff>427778</xdr:colOff>
      <xdr:row>155</xdr:row>
      <xdr:rowOff>130351</xdr:rowOff>
    </xdr:from>
    <xdr:to>
      <xdr:col>31</xdr:col>
      <xdr:colOff>556683</xdr:colOff>
      <xdr:row>172</xdr:row>
      <xdr:rowOff>26670</xdr:rowOff>
    </xdr:to>
    <xdr:sp macro="" textlink="">
      <xdr:nvSpPr>
        <xdr:cNvPr id="125" name="TextBox 124">
          <a:extLst>
            <a:ext uri="{FF2B5EF4-FFF2-40B4-BE49-F238E27FC236}">
              <a16:creationId xmlns:a16="http://schemas.microsoft.com/office/drawing/2014/main" id="{F105FDAF-36A0-40DF-A130-4D25B8A55B22}"/>
            </a:ext>
          </a:extLst>
        </xdr:cNvPr>
        <xdr:cNvSpPr txBox="1"/>
      </xdr:nvSpPr>
      <xdr:spPr>
        <a:xfrm>
          <a:off x="10001250" y="36247458"/>
          <a:ext cx="3746500" cy="31405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lnSpc>
              <a:spcPct val="100000"/>
            </a:lnSpc>
            <a:spcBef>
              <a:spcPts val="400"/>
            </a:spcBef>
            <a:spcAft>
              <a:spcPts val="0"/>
            </a:spcAft>
          </a:pPr>
          <a:endParaRPr lang="en-GB" sz="800">
            <a:solidFill>
              <a:srgbClr val="004D6D"/>
            </a:solidFill>
            <a:latin typeface="MetaBoldLF-Roman" panose="020B0802030000020004" pitchFamily="34" charset="0"/>
            <a:ea typeface="+mn-ea"/>
            <a:cs typeface="+mn-cs"/>
          </a:endParaRPr>
        </a:p>
        <a:p>
          <a:pPr marL="0" indent="0" rtl="0">
            <a:lnSpc>
              <a:spcPct val="100000"/>
            </a:lnSpc>
            <a:spcBef>
              <a:spcPts val="0"/>
            </a:spcBef>
            <a:spcAft>
              <a:spcPts val="400"/>
            </a:spcAft>
          </a:pPr>
          <a:r>
            <a:rPr lang="en-GB" sz="1800">
              <a:solidFill>
                <a:srgbClr val="004D6D"/>
              </a:solidFill>
              <a:latin typeface="MetaBookLF-Roman" panose="020B0502040000020004" pitchFamily="34" charset="0"/>
              <a:ea typeface="+mn-ea"/>
              <a:cs typeface="+mn-cs"/>
            </a:rPr>
            <a:t>Percentage of Non-Emergency Incidents Attended to by the Appointment Time</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This measure reports the proportion of medically authorised road transports (code 3) (excluding Queensland Health and aero-medical transports) which arrive on time for a designated appointment, or are met for returned transport within two hours of notification of completion of appointment (code 4). Some regions are affected by small case numbers.</a:t>
          </a:r>
        </a:p>
        <a:p>
          <a:pPr marL="0" lvl="0" indent="0" algn="just" rtl="0">
            <a:spcBef>
              <a:spcPts val="400"/>
            </a:spcBef>
          </a:pPr>
          <a:endParaRPr lang="en-GB" sz="1600" b="1" i="0" u="none" strike="noStrike" baseline="30000">
            <a:solidFill>
              <a:schemeClr val="dk1"/>
            </a:solidFill>
            <a:latin typeface="+mn-lt"/>
            <a:ea typeface="Adobe Fan Heiti Std B" panose="020B0700000000000000" pitchFamily="34" charset="-128"/>
            <a:cs typeface="Browallia New" panose="020B0502040204020203" pitchFamily="34" charset="-34"/>
          </a:endParaRPr>
        </a:p>
      </xdr:txBody>
    </xdr:sp>
    <xdr:clientData/>
  </xdr:twoCellAnchor>
  <xdr:twoCellAnchor editAs="absolute">
    <xdr:from>
      <xdr:col>25</xdr:col>
      <xdr:colOff>341649</xdr:colOff>
      <xdr:row>156</xdr:row>
      <xdr:rowOff>68019</xdr:rowOff>
    </xdr:from>
    <xdr:to>
      <xdr:col>25</xdr:col>
      <xdr:colOff>341649</xdr:colOff>
      <xdr:row>172</xdr:row>
      <xdr:rowOff>65058</xdr:rowOff>
    </xdr:to>
    <xdr:cxnSp macro="">
      <xdr:nvCxnSpPr>
        <xdr:cNvPr id="126" name="Straight Connector 125">
          <a:extLst>
            <a:ext uri="{FF2B5EF4-FFF2-40B4-BE49-F238E27FC236}">
              <a16:creationId xmlns:a16="http://schemas.microsoft.com/office/drawing/2014/main" id="{2EDBCF64-2B46-4E61-A67A-F61B4CCA57D0}"/>
            </a:ext>
          </a:extLst>
        </xdr:cNvPr>
        <xdr:cNvCxnSpPr/>
      </xdr:nvCxnSpPr>
      <xdr:spPr>
        <a:xfrm>
          <a:off x="9956184" y="36131574"/>
          <a:ext cx="0" cy="3045039"/>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xdr:colOff>
      <xdr:row>173</xdr:row>
      <xdr:rowOff>178594</xdr:rowOff>
    </xdr:from>
    <xdr:to>
      <xdr:col>4</xdr:col>
      <xdr:colOff>164306</xdr:colOff>
      <xdr:row>178</xdr:row>
      <xdr:rowOff>150017</xdr:rowOff>
    </xdr:to>
    <xdr:sp macro="" textlink="$V$85" fLocksText="0">
      <xdr:nvSpPr>
        <xdr:cNvPr id="130" name="Rectangle: Top Corners Rounded 54">
          <a:extLst>
            <a:ext uri="{FF2B5EF4-FFF2-40B4-BE49-F238E27FC236}">
              <a16:creationId xmlns:a16="http://schemas.microsoft.com/office/drawing/2014/main" id="{447D6960-F0CB-438B-9CC1-73A836809487}"/>
            </a:ext>
          </a:extLst>
        </xdr:cNvPr>
        <xdr:cNvSpPr/>
      </xdr:nvSpPr>
      <xdr:spPr>
        <a:xfrm>
          <a:off x="251460" y="39631144"/>
          <a:ext cx="1065371" cy="923923"/>
        </a:xfrm>
        <a:custGeom>
          <a:avLst/>
          <a:gdLst>
            <a:gd name="connsiteX0" fmla="*/ 376238 w 3045300"/>
            <a:gd name="connsiteY0" fmla="*/ 0 h 752475"/>
            <a:gd name="connsiteX1" fmla="*/ 2669063 w 3045300"/>
            <a:gd name="connsiteY1" fmla="*/ 0 h 752475"/>
            <a:gd name="connsiteX2" fmla="*/ 3045301 w 3045300"/>
            <a:gd name="connsiteY2" fmla="*/ 376238 h 752475"/>
            <a:gd name="connsiteX3" fmla="*/ 3045300 w 3045300"/>
            <a:gd name="connsiteY3" fmla="*/ 752475 h 752475"/>
            <a:gd name="connsiteX4" fmla="*/ 3045300 w 3045300"/>
            <a:gd name="connsiteY4" fmla="*/ 752475 h 752475"/>
            <a:gd name="connsiteX5" fmla="*/ 0 w 3045300"/>
            <a:gd name="connsiteY5" fmla="*/ 752475 h 752475"/>
            <a:gd name="connsiteX6" fmla="*/ 0 w 3045300"/>
            <a:gd name="connsiteY6" fmla="*/ 752475 h 752475"/>
            <a:gd name="connsiteX7" fmla="*/ 0 w 3045300"/>
            <a:gd name="connsiteY7" fmla="*/ 376238 h 752475"/>
            <a:gd name="connsiteX8" fmla="*/ 376238 w 3045300"/>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64351"/>
            <a:gd name="connsiteY0" fmla="*/ 38323 h 790798"/>
            <a:gd name="connsiteX1" fmla="*/ 2669063 w 3064351"/>
            <a:gd name="connsiteY1" fmla="*/ 38323 h 790798"/>
            <a:gd name="connsiteX2" fmla="*/ 3064351 w 3064351"/>
            <a:gd name="connsiteY2" fmla="*/ 119286 h 790798"/>
            <a:gd name="connsiteX3" fmla="*/ 3045300 w 3064351"/>
            <a:gd name="connsiteY3" fmla="*/ 790798 h 790798"/>
            <a:gd name="connsiteX4" fmla="*/ 3045300 w 3064351"/>
            <a:gd name="connsiteY4" fmla="*/ 790798 h 790798"/>
            <a:gd name="connsiteX5" fmla="*/ 0 w 3064351"/>
            <a:gd name="connsiteY5" fmla="*/ 790798 h 790798"/>
            <a:gd name="connsiteX6" fmla="*/ 0 w 3064351"/>
            <a:gd name="connsiteY6" fmla="*/ 790798 h 790798"/>
            <a:gd name="connsiteX7" fmla="*/ 0 w 3064351"/>
            <a:gd name="connsiteY7" fmla="*/ 414561 h 790798"/>
            <a:gd name="connsiteX8" fmla="*/ 376238 w 3064351"/>
            <a:gd name="connsiteY8" fmla="*/ 38323 h 790798"/>
            <a:gd name="connsiteX0" fmla="*/ 376238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376238 w 3064351"/>
            <a:gd name="connsiteY8" fmla="*/ 4081 h 756556"/>
            <a:gd name="connsiteX0" fmla="*/ 625373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625373 w 3064351"/>
            <a:gd name="connsiteY8" fmla="*/ 4081 h 756556"/>
            <a:gd name="connsiteX0" fmla="*/ 625373 w 3275659"/>
            <a:gd name="connsiteY0" fmla="*/ 0 h 752475"/>
            <a:gd name="connsiteX1" fmla="*/ 3117505 w 3275659"/>
            <a:gd name="connsiteY1" fmla="*/ 19050 h 752475"/>
            <a:gd name="connsiteX2" fmla="*/ 3064351 w 3275659"/>
            <a:gd name="connsiteY2" fmla="*/ 80963 h 752475"/>
            <a:gd name="connsiteX3" fmla="*/ 3045300 w 3275659"/>
            <a:gd name="connsiteY3" fmla="*/ 752475 h 752475"/>
            <a:gd name="connsiteX4" fmla="*/ 3045300 w 3275659"/>
            <a:gd name="connsiteY4" fmla="*/ 752475 h 752475"/>
            <a:gd name="connsiteX5" fmla="*/ 0 w 3275659"/>
            <a:gd name="connsiteY5" fmla="*/ 752475 h 752475"/>
            <a:gd name="connsiteX6" fmla="*/ 0 w 3275659"/>
            <a:gd name="connsiteY6" fmla="*/ 752475 h 752475"/>
            <a:gd name="connsiteX7" fmla="*/ 0 w 3275659"/>
            <a:gd name="connsiteY7" fmla="*/ 376238 h 752475"/>
            <a:gd name="connsiteX8" fmla="*/ 625373 w 3275659"/>
            <a:gd name="connsiteY8" fmla="*/ 0 h 752475"/>
            <a:gd name="connsiteX0" fmla="*/ 625373 w 3117505"/>
            <a:gd name="connsiteY0" fmla="*/ 0 h 752475"/>
            <a:gd name="connsiteX1" fmla="*/ 3117505 w 3117505"/>
            <a:gd name="connsiteY1" fmla="*/ 19050 h 752475"/>
            <a:gd name="connsiteX2" fmla="*/ 3064351 w 3117505"/>
            <a:gd name="connsiteY2" fmla="*/ 80963 h 752475"/>
            <a:gd name="connsiteX3" fmla="*/ 3045300 w 3117505"/>
            <a:gd name="connsiteY3" fmla="*/ 752475 h 752475"/>
            <a:gd name="connsiteX4" fmla="*/ 3045300 w 3117505"/>
            <a:gd name="connsiteY4" fmla="*/ 752475 h 752475"/>
            <a:gd name="connsiteX5" fmla="*/ 0 w 3117505"/>
            <a:gd name="connsiteY5" fmla="*/ 752475 h 752475"/>
            <a:gd name="connsiteX6" fmla="*/ 0 w 3117505"/>
            <a:gd name="connsiteY6" fmla="*/ 752475 h 752475"/>
            <a:gd name="connsiteX7" fmla="*/ 0 w 3117505"/>
            <a:gd name="connsiteY7" fmla="*/ 376238 h 752475"/>
            <a:gd name="connsiteX8" fmla="*/ 625373 w 3117505"/>
            <a:gd name="connsiteY8" fmla="*/ 0 h 752475"/>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3777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49827 w 3117505"/>
            <a:gd name="connsiteY7" fmla="*/ 2253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225317 h 753954"/>
            <a:gd name="connsiteX8" fmla="*/ 625373 w 3117505"/>
            <a:gd name="connsiteY8" fmla="*/ 1479 h 7539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17505" h="753954">
              <a:moveTo>
                <a:pt x="625373" y="1479"/>
              </a:moveTo>
              <a:lnTo>
                <a:pt x="3117505" y="11004"/>
              </a:lnTo>
              <a:cubicBezTo>
                <a:pt x="2998478" y="11004"/>
                <a:pt x="3076385" y="-41383"/>
                <a:pt x="3064351" y="82442"/>
              </a:cubicBezTo>
              <a:cubicBezTo>
                <a:pt x="3052317" y="206267"/>
                <a:pt x="3045300" y="628542"/>
                <a:pt x="3045300" y="753954"/>
              </a:cubicBezTo>
              <a:lnTo>
                <a:pt x="3045300" y="753954"/>
              </a:lnTo>
              <a:lnTo>
                <a:pt x="0" y="753954"/>
              </a:lnTo>
              <a:lnTo>
                <a:pt x="0" y="753954"/>
              </a:lnTo>
              <a:lnTo>
                <a:pt x="0" y="225317"/>
              </a:lnTo>
              <a:cubicBezTo>
                <a:pt x="0" y="17526"/>
                <a:pt x="417582" y="1479"/>
                <a:pt x="625373" y="1479"/>
              </a:cubicBezTo>
              <a:close/>
            </a:path>
          </a:pathLst>
        </a:cu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xdr:from>
      <xdr:col>26</xdr:col>
      <xdr:colOff>40481</xdr:colOff>
      <xdr:row>173</xdr:row>
      <xdr:rowOff>38099</xdr:rowOff>
    </xdr:from>
    <xdr:to>
      <xdr:col>27</xdr:col>
      <xdr:colOff>321469</xdr:colOff>
      <xdr:row>180</xdr:row>
      <xdr:rowOff>11003</xdr:rowOff>
    </xdr:to>
    <xdr:sp macro="" textlink="$V$85" fLocksText="0">
      <xdr:nvSpPr>
        <xdr:cNvPr id="136" name="Rectangle: Top Corners Rounded 54">
          <a:extLst>
            <a:ext uri="{FF2B5EF4-FFF2-40B4-BE49-F238E27FC236}">
              <a16:creationId xmlns:a16="http://schemas.microsoft.com/office/drawing/2014/main" id="{BB97B184-620A-405A-AD25-8BB59F14BD28}"/>
            </a:ext>
          </a:extLst>
        </xdr:cNvPr>
        <xdr:cNvSpPr/>
      </xdr:nvSpPr>
      <xdr:spPr>
        <a:xfrm>
          <a:off x="10184606" y="39347774"/>
          <a:ext cx="871538" cy="1163529"/>
        </a:xfrm>
        <a:custGeom>
          <a:avLst/>
          <a:gdLst>
            <a:gd name="connsiteX0" fmla="*/ 376238 w 3045300"/>
            <a:gd name="connsiteY0" fmla="*/ 0 h 752475"/>
            <a:gd name="connsiteX1" fmla="*/ 2669063 w 3045300"/>
            <a:gd name="connsiteY1" fmla="*/ 0 h 752475"/>
            <a:gd name="connsiteX2" fmla="*/ 3045301 w 3045300"/>
            <a:gd name="connsiteY2" fmla="*/ 376238 h 752475"/>
            <a:gd name="connsiteX3" fmla="*/ 3045300 w 3045300"/>
            <a:gd name="connsiteY3" fmla="*/ 752475 h 752475"/>
            <a:gd name="connsiteX4" fmla="*/ 3045300 w 3045300"/>
            <a:gd name="connsiteY4" fmla="*/ 752475 h 752475"/>
            <a:gd name="connsiteX5" fmla="*/ 0 w 3045300"/>
            <a:gd name="connsiteY5" fmla="*/ 752475 h 752475"/>
            <a:gd name="connsiteX6" fmla="*/ 0 w 3045300"/>
            <a:gd name="connsiteY6" fmla="*/ 752475 h 752475"/>
            <a:gd name="connsiteX7" fmla="*/ 0 w 3045300"/>
            <a:gd name="connsiteY7" fmla="*/ 376238 h 752475"/>
            <a:gd name="connsiteX8" fmla="*/ 376238 w 3045300"/>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45301"/>
            <a:gd name="connsiteY0" fmla="*/ 0 h 752475"/>
            <a:gd name="connsiteX1" fmla="*/ 2669063 w 3045301"/>
            <a:gd name="connsiteY1" fmla="*/ 0 h 752475"/>
            <a:gd name="connsiteX2" fmla="*/ 3045301 w 3045301"/>
            <a:gd name="connsiteY2" fmla="*/ 376238 h 752475"/>
            <a:gd name="connsiteX3" fmla="*/ 3045300 w 3045301"/>
            <a:gd name="connsiteY3" fmla="*/ 752475 h 752475"/>
            <a:gd name="connsiteX4" fmla="*/ 3045300 w 3045301"/>
            <a:gd name="connsiteY4" fmla="*/ 752475 h 752475"/>
            <a:gd name="connsiteX5" fmla="*/ 0 w 3045301"/>
            <a:gd name="connsiteY5" fmla="*/ 752475 h 752475"/>
            <a:gd name="connsiteX6" fmla="*/ 0 w 3045301"/>
            <a:gd name="connsiteY6" fmla="*/ 752475 h 752475"/>
            <a:gd name="connsiteX7" fmla="*/ 0 w 3045301"/>
            <a:gd name="connsiteY7" fmla="*/ 376238 h 752475"/>
            <a:gd name="connsiteX8" fmla="*/ 376238 w 3045301"/>
            <a:gd name="connsiteY8" fmla="*/ 0 h 752475"/>
            <a:gd name="connsiteX0" fmla="*/ 376238 w 3064351"/>
            <a:gd name="connsiteY0" fmla="*/ 38323 h 790798"/>
            <a:gd name="connsiteX1" fmla="*/ 2669063 w 3064351"/>
            <a:gd name="connsiteY1" fmla="*/ 38323 h 790798"/>
            <a:gd name="connsiteX2" fmla="*/ 3064351 w 3064351"/>
            <a:gd name="connsiteY2" fmla="*/ 119286 h 790798"/>
            <a:gd name="connsiteX3" fmla="*/ 3045300 w 3064351"/>
            <a:gd name="connsiteY3" fmla="*/ 790798 h 790798"/>
            <a:gd name="connsiteX4" fmla="*/ 3045300 w 3064351"/>
            <a:gd name="connsiteY4" fmla="*/ 790798 h 790798"/>
            <a:gd name="connsiteX5" fmla="*/ 0 w 3064351"/>
            <a:gd name="connsiteY5" fmla="*/ 790798 h 790798"/>
            <a:gd name="connsiteX6" fmla="*/ 0 w 3064351"/>
            <a:gd name="connsiteY6" fmla="*/ 790798 h 790798"/>
            <a:gd name="connsiteX7" fmla="*/ 0 w 3064351"/>
            <a:gd name="connsiteY7" fmla="*/ 414561 h 790798"/>
            <a:gd name="connsiteX8" fmla="*/ 376238 w 3064351"/>
            <a:gd name="connsiteY8" fmla="*/ 38323 h 790798"/>
            <a:gd name="connsiteX0" fmla="*/ 376238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376238 w 3064351"/>
            <a:gd name="connsiteY8" fmla="*/ 4081 h 756556"/>
            <a:gd name="connsiteX0" fmla="*/ 625373 w 3064351"/>
            <a:gd name="connsiteY0" fmla="*/ 4081 h 756556"/>
            <a:gd name="connsiteX1" fmla="*/ 2669063 w 3064351"/>
            <a:gd name="connsiteY1" fmla="*/ 4081 h 756556"/>
            <a:gd name="connsiteX2" fmla="*/ 3064351 w 3064351"/>
            <a:gd name="connsiteY2" fmla="*/ 85044 h 756556"/>
            <a:gd name="connsiteX3" fmla="*/ 3045300 w 3064351"/>
            <a:gd name="connsiteY3" fmla="*/ 756556 h 756556"/>
            <a:gd name="connsiteX4" fmla="*/ 3045300 w 3064351"/>
            <a:gd name="connsiteY4" fmla="*/ 756556 h 756556"/>
            <a:gd name="connsiteX5" fmla="*/ 0 w 3064351"/>
            <a:gd name="connsiteY5" fmla="*/ 756556 h 756556"/>
            <a:gd name="connsiteX6" fmla="*/ 0 w 3064351"/>
            <a:gd name="connsiteY6" fmla="*/ 756556 h 756556"/>
            <a:gd name="connsiteX7" fmla="*/ 0 w 3064351"/>
            <a:gd name="connsiteY7" fmla="*/ 380319 h 756556"/>
            <a:gd name="connsiteX8" fmla="*/ 625373 w 3064351"/>
            <a:gd name="connsiteY8" fmla="*/ 4081 h 756556"/>
            <a:gd name="connsiteX0" fmla="*/ 625373 w 3275659"/>
            <a:gd name="connsiteY0" fmla="*/ 0 h 752475"/>
            <a:gd name="connsiteX1" fmla="*/ 3117505 w 3275659"/>
            <a:gd name="connsiteY1" fmla="*/ 19050 h 752475"/>
            <a:gd name="connsiteX2" fmla="*/ 3064351 w 3275659"/>
            <a:gd name="connsiteY2" fmla="*/ 80963 h 752475"/>
            <a:gd name="connsiteX3" fmla="*/ 3045300 w 3275659"/>
            <a:gd name="connsiteY3" fmla="*/ 752475 h 752475"/>
            <a:gd name="connsiteX4" fmla="*/ 3045300 w 3275659"/>
            <a:gd name="connsiteY4" fmla="*/ 752475 h 752475"/>
            <a:gd name="connsiteX5" fmla="*/ 0 w 3275659"/>
            <a:gd name="connsiteY5" fmla="*/ 752475 h 752475"/>
            <a:gd name="connsiteX6" fmla="*/ 0 w 3275659"/>
            <a:gd name="connsiteY6" fmla="*/ 752475 h 752475"/>
            <a:gd name="connsiteX7" fmla="*/ 0 w 3275659"/>
            <a:gd name="connsiteY7" fmla="*/ 376238 h 752475"/>
            <a:gd name="connsiteX8" fmla="*/ 625373 w 3275659"/>
            <a:gd name="connsiteY8" fmla="*/ 0 h 752475"/>
            <a:gd name="connsiteX0" fmla="*/ 625373 w 3117505"/>
            <a:gd name="connsiteY0" fmla="*/ 0 h 752475"/>
            <a:gd name="connsiteX1" fmla="*/ 3117505 w 3117505"/>
            <a:gd name="connsiteY1" fmla="*/ 19050 h 752475"/>
            <a:gd name="connsiteX2" fmla="*/ 3064351 w 3117505"/>
            <a:gd name="connsiteY2" fmla="*/ 80963 h 752475"/>
            <a:gd name="connsiteX3" fmla="*/ 3045300 w 3117505"/>
            <a:gd name="connsiteY3" fmla="*/ 752475 h 752475"/>
            <a:gd name="connsiteX4" fmla="*/ 3045300 w 3117505"/>
            <a:gd name="connsiteY4" fmla="*/ 752475 h 752475"/>
            <a:gd name="connsiteX5" fmla="*/ 0 w 3117505"/>
            <a:gd name="connsiteY5" fmla="*/ 752475 h 752475"/>
            <a:gd name="connsiteX6" fmla="*/ 0 w 3117505"/>
            <a:gd name="connsiteY6" fmla="*/ 752475 h 752475"/>
            <a:gd name="connsiteX7" fmla="*/ 0 w 3117505"/>
            <a:gd name="connsiteY7" fmla="*/ 376238 h 752475"/>
            <a:gd name="connsiteX8" fmla="*/ 625373 w 3117505"/>
            <a:gd name="connsiteY8" fmla="*/ 0 h 752475"/>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3777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49827 w 3117505"/>
            <a:gd name="connsiteY7" fmla="*/ 225317 h 753954"/>
            <a:gd name="connsiteX8" fmla="*/ 625373 w 3117505"/>
            <a:gd name="connsiteY8" fmla="*/ 1479 h 753954"/>
            <a:gd name="connsiteX0" fmla="*/ 625373 w 3117505"/>
            <a:gd name="connsiteY0" fmla="*/ 1479 h 753954"/>
            <a:gd name="connsiteX1" fmla="*/ 3117505 w 3117505"/>
            <a:gd name="connsiteY1" fmla="*/ 11004 h 753954"/>
            <a:gd name="connsiteX2" fmla="*/ 3064351 w 3117505"/>
            <a:gd name="connsiteY2" fmla="*/ 82442 h 753954"/>
            <a:gd name="connsiteX3" fmla="*/ 3045300 w 3117505"/>
            <a:gd name="connsiteY3" fmla="*/ 753954 h 753954"/>
            <a:gd name="connsiteX4" fmla="*/ 3045300 w 3117505"/>
            <a:gd name="connsiteY4" fmla="*/ 753954 h 753954"/>
            <a:gd name="connsiteX5" fmla="*/ 0 w 3117505"/>
            <a:gd name="connsiteY5" fmla="*/ 753954 h 753954"/>
            <a:gd name="connsiteX6" fmla="*/ 0 w 3117505"/>
            <a:gd name="connsiteY6" fmla="*/ 753954 h 753954"/>
            <a:gd name="connsiteX7" fmla="*/ 0 w 3117505"/>
            <a:gd name="connsiteY7" fmla="*/ 225317 h 753954"/>
            <a:gd name="connsiteX8" fmla="*/ 625373 w 3117505"/>
            <a:gd name="connsiteY8" fmla="*/ 1479 h 7539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17505" h="753954">
              <a:moveTo>
                <a:pt x="625373" y="1479"/>
              </a:moveTo>
              <a:lnTo>
                <a:pt x="3117505" y="11004"/>
              </a:lnTo>
              <a:cubicBezTo>
                <a:pt x="2998478" y="11004"/>
                <a:pt x="3076385" y="-41383"/>
                <a:pt x="3064351" y="82442"/>
              </a:cubicBezTo>
              <a:cubicBezTo>
                <a:pt x="3052317" y="206267"/>
                <a:pt x="3045300" y="628542"/>
                <a:pt x="3045300" y="753954"/>
              </a:cubicBezTo>
              <a:lnTo>
                <a:pt x="3045300" y="753954"/>
              </a:lnTo>
              <a:lnTo>
                <a:pt x="0" y="753954"/>
              </a:lnTo>
              <a:lnTo>
                <a:pt x="0" y="753954"/>
              </a:lnTo>
              <a:lnTo>
                <a:pt x="0" y="225317"/>
              </a:lnTo>
              <a:cubicBezTo>
                <a:pt x="0" y="17526"/>
                <a:pt x="417582" y="1479"/>
                <a:pt x="625373" y="1479"/>
              </a:cubicBezTo>
              <a:close/>
            </a:path>
          </a:pathLst>
        </a:custGeom>
        <a:solidFill>
          <a:srgbClr val="004D6D"/>
        </a:solidFill>
        <a:ln>
          <a:no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a:lstStyle/>
        <a:p>
          <a:fld id="{7B854018-CDAC-4BA8-AC79-341EE27678B4}" type="TxLink">
            <a:rPr lang="en-US" sz="1000" b="0" i="0" u="none" strike="noStrike">
              <a:solidFill>
                <a:schemeClr val="bg1"/>
              </a:solidFill>
              <a:latin typeface="Calibri"/>
              <a:cs typeface="Calibri"/>
            </a:rPr>
            <a:pPr/>
            <a:t> </a:t>
          </a:fld>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US" sz="1000" b="0" i="0" u="none" strike="noStrike">
            <a:solidFill>
              <a:schemeClr val="bg1"/>
            </a:solidFill>
            <a:latin typeface="Calibri"/>
            <a:cs typeface="Calibri"/>
          </a:endParaRPr>
        </a:p>
        <a:p>
          <a:endParaRPr lang="en-AU">
            <a:solidFill>
              <a:schemeClr val="bg1"/>
            </a:solidFill>
          </a:endParaRPr>
        </a:p>
      </xdr:txBody>
    </xdr:sp>
    <xdr:clientData fLocksWithSheet="0"/>
  </xdr:twoCellAnchor>
  <xdr:twoCellAnchor>
    <xdr:from>
      <xdr:col>26</xdr:col>
      <xdr:colOff>47625</xdr:colOff>
      <xdr:row>176</xdr:row>
      <xdr:rowOff>169333</xdr:rowOff>
    </xdr:from>
    <xdr:to>
      <xdr:col>33</xdr:col>
      <xdr:colOff>3810</xdr:colOff>
      <xdr:row>190</xdr:row>
      <xdr:rowOff>9525</xdr:rowOff>
    </xdr:to>
    <xdr:sp macro="" textlink="">
      <xdr:nvSpPr>
        <xdr:cNvPr id="138" name="Rectangle: Top Corners Rounded 137">
          <a:extLst>
            <a:ext uri="{FF2B5EF4-FFF2-40B4-BE49-F238E27FC236}">
              <a16:creationId xmlns:a16="http://schemas.microsoft.com/office/drawing/2014/main" id="{393397DF-ED94-4A0F-8978-BCBB5194FD97}"/>
            </a:ext>
          </a:extLst>
        </xdr:cNvPr>
        <xdr:cNvSpPr/>
      </xdr:nvSpPr>
      <xdr:spPr>
        <a:xfrm>
          <a:off x="10191750" y="39926683"/>
          <a:ext cx="3651885" cy="2650067"/>
        </a:xfrm>
        <a:prstGeom prst="round2SameRect">
          <a:avLst>
            <a:gd name="adj1" fmla="val 8975"/>
            <a:gd name="adj2" fmla="val 0"/>
          </a:avLst>
        </a:prstGeom>
        <a:solidFill>
          <a:schemeClr val="bg1"/>
        </a:solidFill>
        <a:ln w="22225">
          <a:solidFill>
            <a:srgbClr val="004D6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a:p>
          <a:pPr algn="l"/>
          <a:endParaRPr lang="en-AU" sz="1100"/>
        </a:p>
        <a:p>
          <a:pPr algn="l"/>
          <a:endParaRPr lang="en-AU" sz="1100"/>
        </a:p>
        <a:p>
          <a:pPr algn="l"/>
          <a:endParaRPr lang="en-AU" sz="1100"/>
        </a:p>
      </xdr:txBody>
    </xdr:sp>
    <xdr:clientData/>
  </xdr:twoCellAnchor>
  <xdr:twoCellAnchor editAs="oneCell">
    <xdr:from>
      <xdr:col>26</xdr:col>
      <xdr:colOff>307181</xdr:colOff>
      <xdr:row>174</xdr:row>
      <xdr:rowOff>88105</xdr:rowOff>
    </xdr:from>
    <xdr:to>
      <xdr:col>27</xdr:col>
      <xdr:colOff>132474</xdr:colOff>
      <xdr:row>176</xdr:row>
      <xdr:rowOff>173830</xdr:rowOff>
    </xdr:to>
    <xdr:pic>
      <xdr:nvPicPr>
        <xdr:cNvPr id="139" name="Picture 138">
          <a:extLst>
            <a:ext uri="{FF2B5EF4-FFF2-40B4-BE49-F238E27FC236}">
              <a16:creationId xmlns:a16="http://schemas.microsoft.com/office/drawing/2014/main" id="{16862907-AF25-46D7-9D1B-64131EE53B8F}"/>
            </a:ext>
          </a:extLst>
        </xdr:cNvPr>
        <xdr:cNvPicPr>
          <a:picLocks noChangeAspect="1"/>
        </xdr:cNvPicPr>
      </xdr:nvPicPr>
      <xdr:blipFill rotWithShape="1">
        <a:blip xmlns:r="http://schemas.openxmlformats.org/officeDocument/2006/relationships" r:embed="rId8"/>
        <a:srcRect t="650" r="4418" b="2585"/>
        <a:stretch/>
      </xdr:blipFill>
      <xdr:spPr>
        <a:xfrm>
          <a:off x="11270456" y="39845455"/>
          <a:ext cx="471088" cy="466725"/>
        </a:xfrm>
        <a:prstGeom prst="rect">
          <a:avLst/>
        </a:prstGeom>
      </xdr:spPr>
    </xdr:pic>
    <xdr:clientData/>
  </xdr:twoCellAnchor>
  <xdr:twoCellAnchor>
    <xdr:from>
      <xdr:col>27</xdr:col>
      <xdr:colOff>249239</xdr:colOff>
      <xdr:row>174</xdr:row>
      <xdr:rowOff>85725</xdr:rowOff>
    </xdr:from>
    <xdr:to>
      <xdr:col>34</xdr:col>
      <xdr:colOff>0</xdr:colOff>
      <xdr:row>177</xdr:row>
      <xdr:rowOff>152400</xdr:rowOff>
    </xdr:to>
    <xdr:sp macro="" textlink="">
      <xdr:nvSpPr>
        <xdr:cNvPr id="140" name="TextBox 139">
          <a:extLst>
            <a:ext uri="{FF2B5EF4-FFF2-40B4-BE49-F238E27FC236}">
              <a16:creationId xmlns:a16="http://schemas.microsoft.com/office/drawing/2014/main" id="{4DDFA2E4-B48C-45A3-BDAB-AA3008EA74AB}"/>
            </a:ext>
          </a:extLst>
        </xdr:cNvPr>
        <xdr:cNvSpPr txBox="1"/>
      </xdr:nvSpPr>
      <xdr:spPr>
        <a:xfrm>
          <a:off x="10983914" y="39443025"/>
          <a:ext cx="3040061"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spcBef>
              <a:spcPts val="0"/>
            </a:spcBef>
            <a:spcAft>
              <a:spcPts val="0"/>
            </a:spcAft>
          </a:pPr>
          <a:r>
            <a:rPr lang="en-AU" sz="2400" b="0">
              <a:solidFill>
                <a:srgbClr val="004D6D"/>
              </a:solidFill>
              <a:latin typeface="MetaBookLF-Roman" panose="020B0502040000020004" pitchFamily="34" charset="0"/>
            </a:rPr>
            <a:t>National comparison</a:t>
          </a:r>
        </a:p>
        <a:p>
          <a:pPr>
            <a:lnSpc>
              <a:spcPct val="100000"/>
            </a:lnSpc>
          </a:pPr>
          <a:r>
            <a:rPr lang="en-AU" sz="1400" b="0">
              <a:solidFill>
                <a:srgbClr val="004D6D"/>
              </a:solidFill>
              <a:latin typeface="MetaBookLF-Roman" panose="020B0502040000020004" pitchFamily="34" charset="0"/>
            </a:rPr>
            <a:t>2024-2025</a:t>
          </a:r>
        </a:p>
      </xdr:txBody>
    </xdr:sp>
    <xdr:clientData/>
  </xdr:twoCellAnchor>
  <xdr:twoCellAnchor editAs="absolute">
    <xdr:from>
      <xdr:col>26</xdr:col>
      <xdr:colOff>66040</xdr:colOff>
      <xdr:row>177</xdr:row>
      <xdr:rowOff>31661</xdr:rowOff>
    </xdr:from>
    <xdr:to>
      <xdr:col>31</xdr:col>
      <xdr:colOff>510963</xdr:colOff>
      <xdr:row>189</xdr:row>
      <xdr:rowOff>49530</xdr:rowOff>
    </xdr:to>
    <xdr:sp macro="" textlink="">
      <xdr:nvSpPr>
        <xdr:cNvPr id="141" name="TextBox 140">
          <a:extLst>
            <a:ext uri="{FF2B5EF4-FFF2-40B4-BE49-F238E27FC236}">
              <a16:creationId xmlns:a16="http://schemas.microsoft.com/office/drawing/2014/main" id="{7D48D643-FE09-4AC9-A7CE-DFC6C47E24B3}"/>
            </a:ext>
          </a:extLst>
        </xdr:cNvPr>
        <xdr:cNvSpPr txBox="1"/>
      </xdr:nvSpPr>
      <xdr:spPr>
        <a:xfrm>
          <a:off x="10277475" y="39975066"/>
          <a:ext cx="3454188" cy="2449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marR="0" lvl="0" indent="0" algn="just" defTabSz="914400" rtl="0" eaLnBrk="1" fontAlgn="auto" latinLnBrk="0" hangingPunct="1">
            <a:lnSpc>
              <a:spcPct val="100000"/>
            </a:lnSpc>
            <a:spcBef>
              <a:spcPts val="0"/>
            </a:spcBef>
            <a:spcAft>
              <a:spcPts val="0"/>
            </a:spcAft>
            <a:buClrTx/>
            <a:buSzTx/>
            <a:buFontTx/>
            <a:buNone/>
            <a:tabLst/>
            <a:defRPr/>
          </a:pPr>
          <a:endParaRPr lang="en-GB" sz="1000">
            <a:solidFill>
              <a:srgbClr val="004D6D"/>
            </a:solidFill>
            <a:latin typeface="MetaBookLF-Roman" panose="020B0502040000020004" pitchFamily="34" charset="0"/>
            <a:ea typeface="+mn-ea"/>
            <a:cs typeface="+mn-cs"/>
          </a:endParaRPr>
        </a:p>
        <a:p>
          <a:pPr marL="0" marR="0" lvl="0" indent="0" algn="just" defTabSz="914400" rtl="0" eaLnBrk="1" fontAlgn="auto" latinLnBrk="0" hangingPunct="1">
            <a:lnSpc>
              <a:spcPct val="100000"/>
            </a:lnSpc>
            <a:spcBef>
              <a:spcPts val="0"/>
            </a:spcBef>
            <a:spcAft>
              <a:spcPts val="400"/>
            </a:spcAft>
            <a:buClrTx/>
            <a:buSzTx/>
            <a:buFontTx/>
            <a:buNone/>
            <a:tabLst/>
            <a:defRPr/>
          </a:pPr>
          <a:r>
            <a:rPr lang="en-GB" sz="1800">
              <a:solidFill>
                <a:srgbClr val="004D6D"/>
              </a:solidFill>
              <a:latin typeface="MetaBookLF-Roman" panose="020B0502040000020004" pitchFamily="34" charset="0"/>
              <a:ea typeface="+mn-ea"/>
              <a:cs typeface="+mn-cs"/>
            </a:rPr>
            <a:t>Government Services report</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All reported elements are sourced from the Report on Government Services -</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https://www.pc.gov.au/ongoing/report-on-government-services/health/ambulance-services</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ROGS cost per incident and cost per capita are based on the total ambulance service organisations’ expenditure.</a:t>
          </a:r>
        </a:p>
      </xdr:txBody>
    </xdr:sp>
    <xdr:clientData/>
  </xdr:twoCellAnchor>
  <xdr:twoCellAnchor>
    <xdr:from>
      <xdr:col>1</xdr:col>
      <xdr:colOff>51855</xdr:colOff>
      <xdr:row>190</xdr:row>
      <xdr:rowOff>135994</xdr:rowOff>
    </xdr:from>
    <xdr:to>
      <xdr:col>24</xdr:col>
      <xdr:colOff>121705</xdr:colOff>
      <xdr:row>196</xdr:row>
      <xdr:rowOff>0</xdr:rowOff>
    </xdr:to>
    <xdr:sp macro="" textlink="">
      <xdr:nvSpPr>
        <xdr:cNvPr id="144" name="TextBox 143">
          <a:extLst>
            <a:ext uri="{FF2B5EF4-FFF2-40B4-BE49-F238E27FC236}">
              <a16:creationId xmlns:a16="http://schemas.microsoft.com/office/drawing/2014/main" id="{12164320-A135-4689-AF38-2DA4FBCF9D06}"/>
            </a:ext>
          </a:extLst>
        </xdr:cNvPr>
        <xdr:cNvSpPr txBox="1"/>
      </xdr:nvSpPr>
      <xdr:spPr>
        <a:xfrm>
          <a:off x="242355" y="42941344"/>
          <a:ext cx="10080625" cy="10440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lnSpc>
              <a:spcPct val="100000"/>
            </a:lnSpc>
            <a:spcBef>
              <a:spcPts val="400"/>
            </a:spcBef>
          </a:pPr>
          <a:endParaRPr lang="en-GB" sz="1000">
            <a:solidFill>
              <a:srgbClr val="004D6D"/>
            </a:solidFill>
            <a:latin typeface="MetaBoldLF-Roman" panose="020B0802030000020004" pitchFamily="34" charset="0"/>
            <a:ea typeface="+mn-ea"/>
            <a:cs typeface="+mn-cs"/>
          </a:endParaRPr>
        </a:p>
        <a:p>
          <a:pPr marL="0" marR="0" lvl="0" indent="0" algn="just" defTabSz="914400" rtl="0" eaLnBrk="1" fontAlgn="auto" latinLnBrk="0" hangingPunct="1">
            <a:lnSpc>
              <a:spcPct val="100000"/>
            </a:lnSpc>
            <a:spcBef>
              <a:spcPts val="400"/>
            </a:spcBef>
            <a:spcAft>
              <a:spcPts val="0"/>
            </a:spcAft>
            <a:buClrTx/>
            <a:buSzTx/>
            <a:buFontTx/>
            <a:buNone/>
            <a:tabLst/>
            <a:defRPr/>
          </a:pPr>
          <a:r>
            <a:rPr lang="en-GB" sz="1600" b="0">
              <a:solidFill>
                <a:srgbClr val="004D6D"/>
              </a:solidFill>
              <a:latin typeface="MetaBookLF-Roman" panose="020B0502040000020004" pitchFamily="34" charset="0"/>
              <a:ea typeface="+mn-ea"/>
              <a:cs typeface="+mn-cs"/>
            </a:rPr>
            <a:t>Queensland Ambulance Service performance statistics are published quarterly.</a:t>
          </a:r>
        </a:p>
        <a:p>
          <a:pPr marL="0" marR="0" lvl="0" indent="0" algn="just" defTabSz="914400" rtl="0" eaLnBrk="1" fontAlgn="auto" latinLnBrk="0" hangingPunct="1">
            <a:lnSpc>
              <a:spcPct val="100000"/>
            </a:lnSpc>
            <a:spcBef>
              <a:spcPts val="400"/>
            </a:spcBef>
            <a:spcAft>
              <a:spcPts val="0"/>
            </a:spcAft>
            <a:buClrTx/>
            <a:buSzTx/>
            <a:buFontTx/>
            <a:buNone/>
            <a:tabLst/>
            <a:defRPr/>
          </a:pPr>
          <a:r>
            <a:rPr lang="en-GB" sz="1600" b="1">
              <a:solidFill>
                <a:srgbClr val="004D6D"/>
              </a:solidFill>
              <a:latin typeface="MetaBookLF-Roman" panose="020B0502040000020004" pitchFamily="34" charset="0"/>
              <a:ea typeface="+mn-ea"/>
              <a:cs typeface="+mn-cs"/>
            </a:rPr>
            <a:t>For further information please visit www.ambulance.qld.gov.au</a:t>
          </a:r>
        </a:p>
      </xdr:txBody>
    </xdr:sp>
    <xdr:clientData/>
  </xdr:twoCellAnchor>
  <xdr:twoCellAnchor editAs="oneCell">
    <xdr:from>
      <xdr:col>30</xdr:col>
      <xdr:colOff>323850</xdr:colOff>
      <xdr:row>190</xdr:row>
      <xdr:rowOff>186992</xdr:rowOff>
    </xdr:from>
    <xdr:to>
      <xdr:col>31</xdr:col>
      <xdr:colOff>301935</xdr:colOff>
      <xdr:row>195</xdr:row>
      <xdr:rowOff>57362</xdr:rowOff>
    </xdr:to>
    <xdr:pic>
      <xdr:nvPicPr>
        <xdr:cNvPr id="108" name="Picture 107">
          <a:extLst>
            <a:ext uri="{FF2B5EF4-FFF2-40B4-BE49-F238E27FC236}">
              <a16:creationId xmlns:a16="http://schemas.microsoft.com/office/drawing/2014/main" id="{657A2CA8-2194-408E-BECB-E2A9CED0AE2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839825" y="42992342"/>
          <a:ext cx="679760" cy="81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11</xdr:col>
      <xdr:colOff>78528</xdr:colOff>
      <xdr:row>141</xdr:row>
      <xdr:rowOff>19175</xdr:rowOff>
    </xdr:from>
    <xdr:to>
      <xdr:col>11</xdr:col>
      <xdr:colOff>78528</xdr:colOff>
      <xdr:row>152</xdr:row>
      <xdr:rowOff>95456</xdr:rowOff>
    </xdr:to>
    <xdr:cxnSp macro="">
      <xdr:nvCxnSpPr>
        <xdr:cNvPr id="109" name="Straight Connector 108">
          <a:extLst>
            <a:ext uri="{FF2B5EF4-FFF2-40B4-BE49-F238E27FC236}">
              <a16:creationId xmlns:a16="http://schemas.microsoft.com/office/drawing/2014/main" id="{9B053AB9-BE4D-47C4-9DDC-F5583714F621}"/>
            </a:ext>
          </a:extLst>
        </xdr:cNvPr>
        <xdr:cNvCxnSpPr/>
      </xdr:nvCxnSpPr>
      <xdr:spPr>
        <a:xfrm>
          <a:off x="4761018" y="33105215"/>
          <a:ext cx="0" cy="2171781"/>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146842</xdr:colOff>
      <xdr:row>117</xdr:row>
      <xdr:rowOff>87312</xdr:rowOff>
    </xdr:from>
    <xdr:to>
      <xdr:col>8</xdr:col>
      <xdr:colOff>451641</xdr:colOff>
      <xdr:row>120</xdr:row>
      <xdr:rowOff>79374</xdr:rowOff>
    </xdr:to>
    <xdr:sp macro="" textlink="">
      <xdr:nvSpPr>
        <xdr:cNvPr id="79" name="TextBox 78">
          <a:extLst>
            <a:ext uri="{FF2B5EF4-FFF2-40B4-BE49-F238E27FC236}">
              <a16:creationId xmlns:a16="http://schemas.microsoft.com/office/drawing/2014/main" id="{52057CA1-71AF-448E-BFFF-A5017E077681}"/>
            </a:ext>
          </a:extLst>
        </xdr:cNvPr>
        <xdr:cNvSpPr txBox="1"/>
      </xdr:nvSpPr>
      <xdr:spPr>
        <a:xfrm>
          <a:off x="1305717" y="28622625"/>
          <a:ext cx="2416174" cy="563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AU" sz="2400" b="0">
              <a:solidFill>
                <a:srgbClr val="004D6D"/>
              </a:solidFill>
              <a:latin typeface="MetaBookLF-Roman" panose="020B0502040000020004" pitchFamily="34" charset="0"/>
              <a:ea typeface="Microsoft GothicNeo" panose="020B0500000101010101" pitchFamily="34" charset="-127"/>
              <a:cs typeface="Microsoft GothicNeo" panose="020B0500000101010101" pitchFamily="34" charset="-127"/>
            </a:rPr>
            <a:t>Care for </a:t>
          </a:r>
          <a:r>
            <a:rPr lang="en-AU" sz="2400">
              <a:solidFill>
                <a:srgbClr val="004D6D"/>
              </a:solidFill>
              <a:latin typeface="MetaBookLF-Roman" panose="020B0502040000020004" pitchFamily="34" charset="0"/>
              <a:ea typeface="+mn-ea"/>
              <a:cs typeface="+mn-cs"/>
            </a:rPr>
            <a:t>staff</a:t>
          </a:r>
        </a:p>
      </xdr:txBody>
    </xdr:sp>
    <xdr:clientData/>
  </xdr:twoCellAnchor>
  <xdr:oneCellAnchor>
    <xdr:from>
      <xdr:col>2</xdr:col>
      <xdr:colOff>47625</xdr:colOff>
      <xdr:row>155</xdr:row>
      <xdr:rowOff>89503</xdr:rowOff>
    </xdr:from>
    <xdr:ext cx="9629775" cy="3320448"/>
    <xdr:sp macro="" textlink="">
      <xdr:nvSpPr>
        <xdr:cNvPr id="120" name="TextBox 119">
          <a:extLst>
            <a:ext uri="{FF2B5EF4-FFF2-40B4-BE49-F238E27FC236}">
              <a16:creationId xmlns:a16="http://schemas.microsoft.com/office/drawing/2014/main" id="{024C5A02-FBF4-4ADB-AB27-8D4DAAC056E0}"/>
            </a:ext>
          </a:extLst>
        </xdr:cNvPr>
        <xdr:cNvSpPr txBox="1">
          <a:spLocks noChangeAspect="1"/>
        </xdr:cNvSpPr>
      </xdr:nvSpPr>
      <xdr:spPr>
        <a:xfrm>
          <a:off x="285750" y="35960653"/>
          <a:ext cx="9629775" cy="3320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noAutofit/>
        </a:bodyPr>
        <a:lstStyle/>
        <a:p>
          <a:pPr marL="0" indent="0" rtl="0">
            <a:spcBef>
              <a:spcPts val="0"/>
            </a:spcBef>
          </a:pPr>
          <a:endParaRPr lang="en-GB" sz="1000">
            <a:solidFill>
              <a:srgbClr val="004D6D"/>
            </a:solidFill>
            <a:latin typeface="MetaBoldLF-Roman" panose="020B0802030000020004" pitchFamily="34" charset="0"/>
            <a:ea typeface="+mn-ea"/>
            <a:cs typeface="+mn-cs"/>
          </a:endParaRPr>
        </a:p>
        <a:p>
          <a:pPr marL="0" indent="0" rtl="0">
            <a:spcBef>
              <a:spcPts val="0"/>
            </a:spcBef>
            <a:spcAft>
              <a:spcPts val="400"/>
            </a:spcAft>
          </a:pPr>
          <a:r>
            <a:rPr lang="en-GB" sz="1800">
              <a:solidFill>
                <a:srgbClr val="004D6D"/>
              </a:solidFill>
              <a:latin typeface="MetaBookLF-Roman" panose="020B0502040000020004" pitchFamily="34" charset="0"/>
              <a:ea typeface="+mn-ea"/>
              <a:cs typeface="+mn-cs"/>
            </a:rPr>
            <a:t>Response Time Performance for Emergency &amp; Urgent Responses </a:t>
          </a:r>
          <a:r>
            <a:rPr lang="en-GB" sz="1600">
              <a:solidFill>
                <a:srgbClr val="004D6D"/>
              </a:solidFill>
              <a:latin typeface="MetaBookLF-Roman" panose="020B0502040000020004" pitchFamily="34" charset="0"/>
              <a:ea typeface="+mn-ea"/>
              <a:cs typeface="+mn-cs"/>
            </a:rPr>
            <a:t>(mins) - </a:t>
          </a:r>
          <a:r>
            <a:rPr lang="en-GB" sz="1800">
              <a:solidFill>
                <a:srgbClr val="004D6D"/>
              </a:solidFill>
              <a:latin typeface="MetaBookLF-Roman" panose="020B0502040000020004" pitchFamily="34" charset="0"/>
              <a:ea typeface="+mn-ea"/>
              <a:cs typeface="+mn-cs"/>
            </a:rPr>
            <a:t>50th Percentile / 90th Percentile</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A response is the dispatch of an ambulance service vehicle - Code 1A ‘actual time critical’, Code 1B ‘emergent time critical’, Code 1C ‘potential time critical’ and Code 2A immediate ‘urgent response’.</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A response time is the period from the time when the call is received to when the first ambulance service vehicle arrives at the scene.   All Code 1 &amp; 2A Response times (in mins) for the 50th and 90th percentiles are presented in this report:</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- 50th percentile - Time within which 50 per cent of emergency incidents are responded to.</a:t>
          </a:r>
        </a:p>
        <a:p>
          <a:pPr marL="0" marR="0" lvl="0" indent="0" algn="just" defTabSz="914400" rtl="0" eaLnBrk="1" fontAlgn="auto" latinLnBrk="0" hangingPunct="1">
            <a:lnSpc>
              <a:spcPts val="1600"/>
            </a:lnSpc>
            <a:spcBef>
              <a:spcPts val="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- 90th percentile - Time within which 90 per cent of emergency incidents are responded to.</a:t>
          </a:r>
        </a:p>
        <a:p>
          <a:pPr marL="0" indent="0" rtl="0">
            <a:lnSpc>
              <a:spcPct val="100000"/>
            </a:lnSpc>
            <a:spcBef>
              <a:spcPts val="400"/>
            </a:spcBef>
            <a:spcAft>
              <a:spcPts val="0"/>
            </a:spcAft>
          </a:pPr>
          <a:endParaRPr lang="en-GB" sz="1000">
            <a:solidFill>
              <a:srgbClr val="004D6D"/>
            </a:solidFill>
            <a:latin typeface="MetaBoldLF-Roman" panose="020B0802030000020004" pitchFamily="34" charset="0"/>
            <a:ea typeface="+mn-ea"/>
            <a:cs typeface="+mn-cs"/>
          </a:endParaRPr>
        </a:p>
        <a:p>
          <a:pPr marL="0" indent="0" rtl="0">
            <a:lnSpc>
              <a:spcPct val="100000"/>
            </a:lnSpc>
            <a:spcBef>
              <a:spcPts val="400"/>
            </a:spcBef>
            <a:spcAft>
              <a:spcPts val="400"/>
            </a:spcAft>
          </a:pPr>
          <a:r>
            <a:rPr lang="en-GB" sz="1800">
              <a:solidFill>
                <a:srgbClr val="004D6D"/>
              </a:solidFill>
              <a:latin typeface="MetaBookLF-Roman" panose="020B0502040000020004" pitchFamily="34" charset="0"/>
              <a:ea typeface="+mn-ea"/>
              <a:cs typeface="+mn-cs"/>
            </a:rPr>
            <a:t>Response Time Performance for Urgent Responses</a:t>
          </a:r>
          <a:endParaRPr lang="en-AU" sz="1800">
            <a:solidFill>
              <a:srgbClr val="004D6D"/>
            </a:solidFill>
            <a:latin typeface="MetaBookLF-Roman" panose="020B0502040000020004" pitchFamily="34" charset="0"/>
            <a:ea typeface="+mn-ea"/>
            <a:cs typeface="+mn-cs"/>
          </a:endParaRP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chemeClr val="dk1"/>
              </a:solidFill>
              <a:latin typeface="MetaBookLF-Roman" panose="020B0502040000020004" pitchFamily="34" charset="0"/>
              <a:ea typeface="Tahoma" panose="020B0604030504040204" pitchFamily="34" charset="0"/>
              <a:cs typeface="Times New Roman" panose="02020603050405020304" pitchFamily="18" charset="0"/>
            </a:rPr>
            <a:t>Response time performance measurements for codes 2B and 2C are shown as the percentage of first arrivals on scene within 30 minutes (for Code 2B) and 60 minutes (for Code 2C) - these are benchmarks set by QAS to guide performance management.</a:t>
          </a:r>
        </a:p>
        <a:p>
          <a:pPr marL="0" lvl="0" indent="0" algn="just" rtl="0">
            <a:spcBef>
              <a:spcPts val="400"/>
            </a:spcBef>
          </a:pPr>
          <a:endParaRPr lang="en-GB" sz="1600" b="1" i="0" u="none" strike="noStrike" baseline="30000">
            <a:solidFill>
              <a:schemeClr val="dk1"/>
            </a:solidFill>
            <a:latin typeface="+mn-lt"/>
            <a:ea typeface="Adobe Fan Heiti Std B" panose="020B0700000000000000" pitchFamily="34" charset="-128"/>
            <a:cs typeface="Browallia New" panose="020B0502040204020203" pitchFamily="34" charset="-34"/>
          </a:endParaRPr>
        </a:p>
      </xdr:txBody>
    </xdr:sp>
    <xdr:clientData/>
  </xdr:oneCellAnchor>
  <xdr:twoCellAnchor>
    <xdr:from>
      <xdr:col>2</xdr:col>
      <xdr:colOff>187855</xdr:colOff>
      <xdr:row>167</xdr:row>
      <xdr:rowOff>167362</xdr:rowOff>
    </xdr:from>
    <xdr:to>
      <xdr:col>25</xdr:col>
      <xdr:colOff>295275</xdr:colOff>
      <xdr:row>167</xdr:row>
      <xdr:rowOff>167362</xdr:rowOff>
    </xdr:to>
    <xdr:cxnSp macro="">
      <xdr:nvCxnSpPr>
        <xdr:cNvPr id="111" name="Straight Connector 110">
          <a:extLst>
            <a:ext uri="{FF2B5EF4-FFF2-40B4-BE49-F238E27FC236}">
              <a16:creationId xmlns:a16="http://schemas.microsoft.com/office/drawing/2014/main" id="{00062000-F097-4C8E-A6C5-6E9FB55DA7E0}"/>
            </a:ext>
          </a:extLst>
        </xdr:cNvPr>
        <xdr:cNvCxnSpPr/>
      </xdr:nvCxnSpPr>
      <xdr:spPr>
        <a:xfrm>
          <a:off x="425980" y="38448337"/>
          <a:ext cx="9422870" cy="0"/>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62866</xdr:colOff>
      <xdr:row>74</xdr:row>
      <xdr:rowOff>26228</xdr:rowOff>
    </xdr:from>
    <xdr:to>
      <xdr:col>25</xdr:col>
      <xdr:colOff>304800</xdr:colOff>
      <xdr:row>77</xdr:row>
      <xdr:rowOff>180975</xdr:rowOff>
    </xdr:to>
    <xdr:sp macro="" textlink="">
      <xdr:nvSpPr>
        <xdr:cNvPr id="113" name="TextBox 112">
          <a:extLst>
            <a:ext uri="{FF2B5EF4-FFF2-40B4-BE49-F238E27FC236}">
              <a16:creationId xmlns:a16="http://schemas.microsoft.com/office/drawing/2014/main" id="{E5218FD7-4C04-4B96-8D79-38E5AF725285}"/>
            </a:ext>
          </a:extLst>
        </xdr:cNvPr>
        <xdr:cNvSpPr txBox="1"/>
      </xdr:nvSpPr>
      <xdr:spPr>
        <a:xfrm>
          <a:off x="7530466" y="19923953"/>
          <a:ext cx="2327909" cy="659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800" i="1" baseline="30000">
              <a:solidFill>
                <a:schemeClr val="bg1"/>
              </a:solidFill>
              <a:latin typeface="+mn-lt"/>
            </a:rPr>
            <a:t>1</a:t>
          </a:r>
          <a:r>
            <a:rPr lang="en-AU" sz="800" i="1">
              <a:solidFill>
                <a:schemeClr val="bg1"/>
              </a:solidFill>
              <a:latin typeface="+mn-lt"/>
            </a:rPr>
            <a:t> </a:t>
          </a:r>
          <a:r>
            <a:rPr lang="en-AU" sz="800">
              <a:solidFill>
                <a:schemeClr val="bg1"/>
              </a:solidFill>
              <a:latin typeface="+mn-lt"/>
            </a:rPr>
            <a:t> The Road Ambulance costs and Road</a:t>
          </a:r>
        </a:p>
        <a:p>
          <a:r>
            <a:rPr lang="en-AU" sz="800" baseline="0">
              <a:solidFill>
                <a:schemeClr val="bg1"/>
              </a:solidFill>
              <a:latin typeface="+mn-lt"/>
            </a:rPr>
            <a:t>  </a:t>
          </a:r>
          <a:r>
            <a:rPr lang="en-AU" sz="800">
              <a:solidFill>
                <a:schemeClr val="bg1"/>
              </a:solidFill>
              <a:latin typeface="+mn-lt"/>
            </a:rPr>
            <a:t> Ambulance</a:t>
          </a:r>
          <a:r>
            <a:rPr lang="en-AU" sz="800" baseline="0">
              <a:solidFill>
                <a:schemeClr val="bg1"/>
              </a:solidFill>
              <a:latin typeface="+mn-lt"/>
            </a:rPr>
            <a:t> Activity used in calculations</a:t>
          </a:r>
        </a:p>
        <a:p>
          <a:r>
            <a:rPr lang="en-AU" sz="800" baseline="0">
              <a:solidFill>
                <a:schemeClr val="bg1"/>
              </a:solidFill>
              <a:latin typeface="+mn-lt"/>
            </a:rPr>
            <a:t>   relate to FYTD 2025-2026.</a:t>
          </a:r>
          <a:endParaRPr lang="en-AU" sz="800">
            <a:solidFill>
              <a:schemeClr val="bg1"/>
            </a:solidFill>
            <a:effectLst/>
          </a:endParaRPr>
        </a:p>
        <a:p>
          <a:endParaRPr lang="en-AU" sz="800">
            <a:solidFill>
              <a:schemeClr val="bg1"/>
            </a:solidFill>
            <a:latin typeface="+mn-lt"/>
          </a:endParaRPr>
        </a:p>
      </xdr:txBody>
    </xdr:sp>
    <xdr:clientData/>
  </xdr:twoCellAnchor>
  <xdr:twoCellAnchor>
    <xdr:from>
      <xdr:col>24</xdr:col>
      <xdr:colOff>111577</xdr:colOff>
      <xdr:row>74</xdr:row>
      <xdr:rowOff>19051</xdr:rowOff>
    </xdr:from>
    <xdr:to>
      <xdr:col>32</xdr:col>
      <xdr:colOff>57149</xdr:colOff>
      <xdr:row>77</xdr:row>
      <xdr:rowOff>114300</xdr:rowOff>
    </xdr:to>
    <xdr:sp macro="" textlink="">
      <xdr:nvSpPr>
        <xdr:cNvPr id="114" name="TextBox 113">
          <a:extLst>
            <a:ext uri="{FF2B5EF4-FFF2-40B4-BE49-F238E27FC236}">
              <a16:creationId xmlns:a16="http://schemas.microsoft.com/office/drawing/2014/main" id="{5191D490-5168-4B0A-B9E8-6F06E4207786}"/>
            </a:ext>
          </a:extLst>
        </xdr:cNvPr>
        <xdr:cNvSpPr txBox="1"/>
      </xdr:nvSpPr>
      <xdr:spPr>
        <a:xfrm>
          <a:off x="9550852" y="19916776"/>
          <a:ext cx="4288972" cy="600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800" i="1" baseline="30000">
              <a:solidFill>
                <a:schemeClr val="bg1"/>
              </a:solidFill>
              <a:latin typeface="+mn-lt"/>
            </a:rPr>
            <a:t>1</a:t>
          </a:r>
          <a:r>
            <a:rPr lang="en-AU" sz="800">
              <a:solidFill>
                <a:schemeClr val="bg1"/>
              </a:solidFill>
              <a:latin typeface="+mn-lt"/>
            </a:rPr>
            <a:t>  ROGS 2026 relates to 2024-25 data and activity.</a:t>
          </a:r>
        </a:p>
        <a:p>
          <a:r>
            <a:rPr lang="en-AU" sz="800" i="1" baseline="30000">
              <a:solidFill>
                <a:schemeClr val="bg1"/>
              </a:solidFill>
              <a:effectLst/>
              <a:latin typeface="+mn-lt"/>
              <a:ea typeface="+mn-ea"/>
              <a:cs typeface="+mn-cs"/>
            </a:rPr>
            <a:t>2</a:t>
          </a:r>
          <a:r>
            <a:rPr lang="en-AU" sz="800" i="1">
              <a:solidFill>
                <a:schemeClr val="bg1"/>
              </a:solidFill>
              <a:effectLst/>
              <a:latin typeface="+mn-lt"/>
              <a:ea typeface="+mn-ea"/>
              <a:cs typeface="+mn-cs"/>
            </a:rPr>
            <a:t> </a:t>
          </a:r>
          <a:r>
            <a:rPr lang="en-AU" sz="800">
              <a:solidFill>
                <a:schemeClr val="bg1"/>
              </a:solidFill>
              <a:effectLst/>
              <a:latin typeface="+mn-lt"/>
              <a:ea typeface="+mn-ea"/>
              <a:cs typeface="+mn-cs"/>
            </a:rPr>
            <a:t> </a:t>
          </a:r>
          <a:r>
            <a:rPr lang="en-AU" sz="800">
              <a:solidFill>
                <a:schemeClr val="bg1"/>
              </a:solidFill>
              <a:latin typeface="+mn-lt"/>
            </a:rPr>
            <a:t>The</a:t>
          </a:r>
          <a:r>
            <a:rPr lang="en-AU" sz="800" baseline="0">
              <a:solidFill>
                <a:schemeClr val="bg1"/>
              </a:solidFill>
              <a:latin typeface="+mn-lt"/>
            </a:rPr>
            <a:t> National range of Cardiac Arrest Survival Rates is shown; rates can vary due to</a:t>
          </a:r>
        </a:p>
        <a:p>
          <a:r>
            <a:rPr lang="en-AU" sz="800" baseline="0">
              <a:solidFill>
                <a:schemeClr val="bg1"/>
              </a:solidFill>
              <a:latin typeface="+mn-lt"/>
            </a:rPr>
            <a:t>    differences in calculation methodology.</a:t>
          </a:r>
          <a:endParaRPr lang="en-AU" sz="800">
            <a:solidFill>
              <a:schemeClr val="bg1"/>
            </a:solidFill>
            <a:latin typeface="+mn-lt"/>
          </a:endParaRPr>
        </a:p>
      </xdr:txBody>
    </xdr:sp>
    <xdr:clientData/>
  </xdr:twoCellAnchor>
  <xdr:twoCellAnchor>
    <xdr:from>
      <xdr:col>1</xdr:col>
      <xdr:colOff>16054</xdr:colOff>
      <xdr:row>74</xdr:row>
      <xdr:rowOff>55517</xdr:rowOff>
    </xdr:from>
    <xdr:to>
      <xdr:col>9</xdr:col>
      <xdr:colOff>240029</xdr:colOff>
      <xdr:row>75</xdr:row>
      <xdr:rowOff>114300</xdr:rowOff>
    </xdr:to>
    <xdr:sp macro="" textlink="">
      <xdr:nvSpPr>
        <xdr:cNvPr id="116" name="TextBox 115">
          <a:extLst>
            <a:ext uri="{FF2B5EF4-FFF2-40B4-BE49-F238E27FC236}">
              <a16:creationId xmlns:a16="http://schemas.microsoft.com/office/drawing/2014/main" id="{B06B4571-9890-46FB-9396-11EE4856576C}"/>
            </a:ext>
          </a:extLst>
        </xdr:cNvPr>
        <xdr:cNvSpPr txBox="1"/>
      </xdr:nvSpPr>
      <xdr:spPr>
        <a:xfrm>
          <a:off x="197029" y="20124692"/>
          <a:ext cx="3891100" cy="249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800" i="1" baseline="30000">
              <a:solidFill>
                <a:schemeClr val="bg1"/>
              </a:solidFill>
              <a:latin typeface="+mn-lt"/>
            </a:rPr>
            <a:t>1</a:t>
          </a:r>
          <a:r>
            <a:rPr lang="en-AU" sz="800">
              <a:solidFill>
                <a:schemeClr val="bg1"/>
              </a:solidFill>
              <a:latin typeface="+mn-lt"/>
            </a:rPr>
            <a:t>  In more remote areas small case volume may affect the values shown.</a:t>
          </a:r>
        </a:p>
      </xdr:txBody>
    </xdr:sp>
    <xdr:clientData/>
  </xdr:twoCellAnchor>
  <xdr:twoCellAnchor>
    <xdr:from>
      <xdr:col>4</xdr:col>
      <xdr:colOff>126206</xdr:colOff>
      <xdr:row>174</xdr:row>
      <xdr:rowOff>38101</xdr:rowOff>
    </xdr:from>
    <xdr:to>
      <xdr:col>8</xdr:col>
      <xdr:colOff>428624</xdr:colOff>
      <xdr:row>177</xdr:row>
      <xdr:rowOff>0</xdr:rowOff>
    </xdr:to>
    <xdr:sp macro="" textlink="">
      <xdr:nvSpPr>
        <xdr:cNvPr id="134" name="TextBox 133">
          <a:extLst>
            <a:ext uri="{FF2B5EF4-FFF2-40B4-BE49-F238E27FC236}">
              <a16:creationId xmlns:a16="http://schemas.microsoft.com/office/drawing/2014/main" id="{3FDC95DC-182B-483D-BDA1-FF8C13B673A0}"/>
            </a:ext>
          </a:extLst>
        </xdr:cNvPr>
        <xdr:cNvSpPr txBox="1"/>
      </xdr:nvSpPr>
      <xdr:spPr>
        <a:xfrm>
          <a:off x="1278731" y="39681151"/>
          <a:ext cx="2407443" cy="533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AU" sz="2400" b="0">
              <a:solidFill>
                <a:srgbClr val="004D6D"/>
              </a:solidFill>
              <a:latin typeface="MetaBookLF-Roman" panose="020B0502040000020004" pitchFamily="34" charset="0"/>
              <a:ea typeface="Microsoft GothicNeo" panose="020B0500000101010101" pitchFamily="34" charset="-127"/>
              <a:cs typeface="Microsoft GothicNeo" panose="020B0500000101010101" pitchFamily="34" charset="-127"/>
            </a:rPr>
            <a:t>Value for money</a:t>
          </a:r>
        </a:p>
      </xdr:txBody>
    </xdr:sp>
    <xdr:clientData/>
  </xdr:twoCellAnchor>
  <xdr:twoCellAnchor editAs="oneCell">
    <xdr:from>
      <xdr:col>2</xdr:col>
      <xdr:colOff>385389</xdr:colOff>
      <xdr:row>174</xdr:row>
      <xdr:rowOff>102392</xdr:rowOff>
    </xdr:from>
    <xdr:to>
      <xdr:col>3</xdr:col>
      <xdr:colOff>314078</xdr:colOff>
      <xdr:row>176</xdr:row>
      <xdr:rowOff>154673</xdr:rowOff>
    </xdr:to>
    <xdr:pic>
      <xdr:nvPicPr>
        <xdr:cNvPr id="133" name="Picture 132">
          <a:extLst>
            <a:ext uri="{FF2B5EF4-FFF2-40B4-BE49-F238E27FC236}">
              <a16:creationId xmlns:a16="http://schemas.microsoft.com/office/drawing/2014/main" id="{765CD81F-BA2E-463D-9E37-B741364E157C}"/>
            </a:ext>
          </a:extLst>
        </xdr:cNvPr>
        <xdr:cNvPicPr>
          <a:picLocks noChangeAspect="1"/>
        </xdr:cNvPicPr>
      </xdr:nvPicPr>
      <xdr:blipFill rotWithShape="1">
        <a:blip xmlns:r="http://schemas.openxmlformats.org/officeDocument/2006/relationships" r:embed="rId7"/>
        <a:srcRect l="5683" t="1112"/>
        <a:stretch/>
      </xdr:blipFill>
      <xdr:spPr>
        <a:xfrm>
          <a:off x="623514" y="39745442"/>
          <a:ext cx="396049" cy="433281"/>
        </a:xfrm>
        <a:prstGeom prst="rect">
          <a:avLst/>
        </a:prstGeom>
      </xdr:spPr>
    </xdr:pic>
    <xdr:clientData/>
  </xdr:twoCellAnchor>
  <xdr:twoCellAnchor editAs="absolute">
    <xdr:from>
      <xdr:col>2</xdr:col>
      <xdr:colOff>16621</xdr:colOff>
      <xdr:row>177</xdr:row>
      <xdr:rowOff>28432</xdr:rowOff>
    </xdr:from>
    <xdr:to>
      <xdr:col>25</xdr:col>
      <xdr:colOff>304406</xdr:colOff>
      <xdr:row>190</xdr:row>
      <xdr:rowOff>0</xdr:rowOff>
    </xdr:to>
    <xdr:sp macro="" textlink="">
      <xdr:nvSpPr>
        <xdr:cNvPr id="132" name="Rectangle: Top Corners Rounded 131">
          <a:extLst>
            <a:ext uri="{FF2B5EF4-FFF2-40B4-BE49-F238E27FC236}">
              <a16:creationId xmlns:a16="http://schemas.microsoft.com/office/drawing/2014/main" id="{D83528D7-C81F-4013-AEB7-1D49D9342D50}"/>
            </a:ext>
          </a:extLst>
        </xdr:cNvPr>
        <xdr:cNvSpPr/>
      </xdr:nvSpPr>
      <xdr:spPr>
        <a:xfrm>
          <a:off x="258556" y="39978187"/>
          <a:ext cx="9660385" cy="2589038"/>
        </a:xfrm>
        <a:prstGeom prst="round2SameRect">
          <a:avLst>
            <a:gd name="adj1" fmla="val 8975"/>
            <a:gd name="adj2" fmla="val 0"/>
          </a:avLst>
        </a:prstGeom>
        <a:solidFill>
          <a:schemeClr val="bg1"/>
        </a:solidFill>
        <a:ln w="22225">
          <a:solidFill>
            <a:srgbClr val="004D6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absolute">
    <xdr:from>
      <xdr:col>2</xdr:col>
      <xdr:colOff>76200</xdr:colOff>
      <xdr:row>177</xdr:row>
      <xdr:rowOff>28362</xdr:rowOff>
    </xdr:from>
    <xdr:to>
      <xdr:col>25</xdr:col>
      <xdr:colOff>209550</xdr:colOff>
      <xdr:row>190</xdr:row>
      <xdr:rowOff>66675</xdr:rowOff>
    </xdr:to>
    <xdr:sp macro="" textlink="">
      <xdr:nvSpPr>
        <xdr:cNvPr id="135" name="TextBox 134">
          <a:extLst>
            <a:ext uri="{FF2B5EF4-FFF2-40B4-BE49-F238E27FC236}">
              <a16:creationId xmlns:a16="http://schemas.microsoft.com/office/drawing/2014/main" id="{0A3F973B-ADB3-444A-A59B-B7A1031AAC69}"/>
            </a:ext>
          </a:extLst>
        </xdr:cNvPr>
        <xdr:cNvSpPr txBox="1"/>
      </xdr:nvSpPr>
      <xdr:spPr>
        <a:xfrm>
          <a:off x="323850" y="39452337"/>
          <a:ext cx="9915525" cy="2533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indent="0" rtl="0">
            <a:lnSpc>
              <a:spcPct val="100000"/>
            </a:lnSpc>
            <a:spcBef>
              <a:spcPts val="400"/>
            </a:spcBef>
            <a:spcAft>
              <a:spcPts val="400"/>
            </a:spcAft>
          </a:pPr>
          <a:r>
            <a:rPr lang="en-GB" sz="1800">
              <a:solidFill>
                <a:srgbClr val="004D6D"/>
              </a:solidFill>
              <a:latin typeface="MetaBookLF-Roman" panose="020B0502040000020004" pitchFamily="34" charset="0"/>
              <a:ea typeface="+mn-ea"/>
              <a:cs typeface="+mn-cs"/>
            </a:rPr>
            <a:t>Population</a:t>
          </a:r>
        </a:p>
        <a:p>
          <a:pPr marL="0" marR="0" lvl="0" indent="0" algn="just" defTabSz="914400" rtl="0" eaLnBrk="1" fontAlgn="auto" latinLnBrk="0" hangingPunct="1">
            <a:lnSpc>
              <a:spcPts val="1600"/>
            </a:lnSpc>
            <a:spcBef>
              <a:spcPts val="400"/>
            </a:spcBef>
            <a:spcAft>
              <a:spcPts val="0"/>
            </a:spcAft>
            <a:buClrTx/>
            <a:buSzTx/>
            <a:buFontTx/>
            <a:buNone/>
            <a:tabLst/>
            <a:defRPr/>
          </a:pPr>
          <a:r>
            <a:rPr lang="en-GB" sz="1800" b="0" i="0"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rPr>
            <a:t>Population estimate calculations for QAS Districts are based upon 2024 preliminary data released 28 August 2025 using revised population data sourced from the Australian Bureau of Statistics </a:t>
          </a:r>
          <a:r>
            <a:rPr lang="en-GB" sz="1800" b="0" i="1"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rPr>
            <a:t>'</a:t>
          </a:r>
          <a:r>
            <a:rPr lang="en-AU" sz="1800" b="0" i="1"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rPr>
            <a:t>Population estimates by age and sex, by Statistical Area Level 2, 2024' </a:t>
          </a:r>
          <a:r>
            <a:rPr lang="en-GB" sz="1800" b="0" i="0"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rPr>
            <a:t>and prepared by the Information Support, Research &amp; Evaluation Unit, QAS.  </a:t>
          </a:r>
        </a:p>
        <a:p>
          <a:pPr marL="0" marR="0" lvl="0" indent="0" algn="just" defTabSz="914400" rtl="0" eaLnBrk="1" fontAlgn="auto" latinLnBrk="0" hangingPunct="1">
            <a:lnSpc>
              <a:spcPts val="1600"/>
            </a:lnSpc>
            <a:spcBef>
              <a:spcPts val="400"/>
            </a:spcBef>
            <a:spcAft>
              <a:spcPts val="0"/>
            </a:spcAft>
            <a:buClrTx/>
            <a:buSzTx/>
            <a:buFontTx/>
            <a:buNone/>
            <a:tabLst/>
            <a:defRPr/>
          </a:pPr>
          <a:r>
            <a:rPr lang="en-AU" sz="1800" b="0" i="0"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rPr>
            <a:t>Statistical Area Level 2 percentage split across some Districts provided by GIS.  </a:t>
          </a:r>
        </a:p>
        <a:p>
          <a:pPr marL="0" marR="0" lvl="0" indent="0" algn="just" defTabSz="914400" rtl="0" eaLnBrk="1" fontAlgn="auto" latinLnBrk="0" hangingPunct="1">
            <a:lnSpc>
              <a:spcPts val="1600"/>
            </a:lnSpc>
            <a:spcBef>
              <a:spcPts val="400"/>
            </a:spcBef>
            <a:spcAft>
              <a:spcPts val="0"/>
            </a:spcAft>
            <a:buClrTx/>
            <a:buSzTx/>
            <a:buFontTx/>
            <a:buNone/>
            <a:tabLst/>
            <a:defRPr/>
          </a:pPr>
          <a:endParaRPr lang="en-AU" sz="1800" b="0" i="0"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endParaRPr>
        </a:p>
        <a:p>
          <a:pPr marL="0" marR="0" lvl="0" indent="0" algn="just" defTabSz="914400" rtl="0" eaLnBrk="1" fontAlgn="auto" latinLnBrk="0" hangingPunct="1">
            <a:lnSpc>
              <a:spcPct val="100000"/>
            </a:lnSpc>
            <a:spcBef>
              <a:spcPts val="400"/>
            </a:spcBef>
            <a:spcAft>
              <a:spcPts val="400"/>
            </a:spcAft>
            <a:buClrTx/>
            <a:buSzTx/>
            <a:buFontTx/>
            <a:buNone/>
            <a:tabLst/>
            <a:defRPr/>
          </a:pPr>
          <a:r>
            <a:rPr lang="en-GB" sz="1800">
              <a:solidFill>
                <a:srgbClr val="004D6D"/>
              </a:solidFill>
              <a:latin typeface="MetaBookLF-Roman" panose="020B0502040000020004" pitchFamily="34" charset="0"/>
              <a:ea typeface="+mn-ea"/>
              <a:cs typeface="+mn-cs"/>
            </a:rPr>
            <a:t>Cost Per Incident (Emergency, Urgent &amp; Non-Emergency Medically Authorised)</a:t>
          </a:r>
        </a:p>
        <a:p>
          <a:pPr marL="0" marR="0" lvl="0" indent="0" algn="just" defTabSz="914400" rtl="0" eaLnBrk="1" fontAlgn="auto" latinLnBrk="0" hangingPunct="1">
            <a:lnSpc>
              <a:spcPts val="1600"/>
            </a:lnSpc>
            <a:spcBef>
              <a:spcPts val="700"/>
            </a:spcBef>
            <a:spcAft>
              <a:spcPts val="0"/>
            </a:spcAft>
            <a:buClrTx/>
            <a:buSzTx/>
            <a:buFontTx/>
            <a:buNone/>
            <a:tabLst/>
            <a:defRPr/>
          </a:pPr>
          <a:r>
            <a:rPr lang="en-GB" sz="1800" b="0" i="0" u="none" strike="noStrike" kern="0" spc="0" baseline="30000">
              <a:solidFill>
                <a:sysClr val="windowText" lastClr="000000"/>
              </a:solidFill>
              <a:latin typeface="MetaBookLF-Roman" panose="020B0502040000020004" pitchFamily="34" charset="0"/>
              <a:ea typeface="Tahoma" panose="020B0604030504040204" pitchFamily="34" charset="0"/>
              <a:cs typeface="Times New Roman" panose="02020603050405020304" pitchFamily="18" charset="0"/>
            </a:rPr>
            <a:t>This measure of cost efficiency is calculated by dividing the total QAS Road Ambulance costs by the total Road Ambulance Activity (sum of all emergency, urgent and non-emergency incidents) attended during that period.</a:t>
          </a:r>
        </a:p>
      </xdr:txBody>
    </xdr:sp>
    <xdr:clientData/>
  </xdr:twoCellAnchor>
  <xdr:twoCellAnchor editAs="absolute">
    <xdr:from>
      <xdr:col>2</xdr:col>
      <xdr:colOff>168568</xdr:colOff>
      <xdr:row>183</xdr:row>
      <xdr:rowOff>152523</xdr:rowOff>
    </xdr:from>
    <xdr:to>
      <xdr:col>25</xdr:col>
      <xdr:colOff>57124</xdr:colOff>
      <xdr:row>183</xdr:row>
      <xdr:rowOff>154035</xdr:rowOff>
    </xdr:to>
    <xdr:cxnSp macro="">
      <xdr:nvCxnSpPr>
        <xdr:cNvPr id="143" name="Straight Connector 142">
          <a:extLst>
            <a:ext uri="{FF2B5EF4-FFF2-40B4-BE49-F238E27FC236}">
              <a16:creationId xmlns:a16="http://schemas.microsoft.com/office/drawing/2014/main" id="{AC46C8FD-2482-4404-BD58-A30A79F66AEA}"/>
            </a:ext>
          </a:extLst>
        </xdr:cNvPr>
        <xdr:cNvCxnSpPr/>
      </xdr:nvCxnSpPr>
      <xdr:spPr>
        <a:xfrm>
          <a:off x="416311" y="41039166"/>
          <a:ext cx="9199731" cy="1512"/>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29</xdr:col>
      <xdr:colOff>166651</xdr:colOff>
      <xdr:row>191</xdr:row>
      <xdr:rowOff>0</xdr:rowOff>
    </xdr:from>
    <xdr:to>
      <xdr:col>30</xdr:col>
      <xdr:colOff>136296</xdr:colOff>
      <xdr:row>195</xdr:row>
      <xdr:rowOff>104775</xdr:rowOff>
    </xdr:to>
    <xdr:pic>
      <xdr:nvPicPr>
        <xdr:cNvPr id="137" name="Picture 136">
          <a:extLst>
            <a:ext uri="{FF2B5EF4-FFF2-40B4-BE49-F238E27FC236}">
              <a16:creationId xmlns:a16="http://schemas.microsoft.com/office/drawing/2014/main" id="{C81644C9-48F6-4F1F-A772-F6F69AFC064F}"/>
            </a:ext>
          </a:extLst>
        </xdr:cNvPr>
        <xdr:cNvPicPr>
          <a:picLocks noChangeAspect="1"/>
        </xdr:cNvPicPr>
      </xdr:nvPicPr>
      <xdr:blipFill>
        <a:blip xmlns:r="http://schemas.openxmlformats.org/officeDocument/2006/relationships" r:embed="rId1"/>
        <a:stretch>
          <a:fillRect/>
        </a:stretch>
      </xdr:blipFill>
      <xdr:spPr>
        <a:xfrm>
          <a:off x="13044451" y="42995850"/>
          <a:ext cx="600200" cy="869950"/>
        </a:xfrm>
        <a:prstGeom prst="rect">
          <a:avLst/>
        </a:prstGeom>
      </xdr:spPr>
    </xdr:pic>
    <xdr:clientData/>
  </xdr:twoCellAnchor>
  <xdr:twoCellAnchor>
    <xdr:from>
      <xdr:col>16</xdr:col>
      <xdr:colOff>404444</xdr:colOff>
      <xdr:row>45</xdr:row>
      <xdr:rowOff>142873</xdr:rowOff>
    </xdr:from>
    <xdr:to>
      <xdr:col>19</xdr:col>
      <xdr:colOff>76200</xdr:colOff>
      <xdr:row>48</xdr:row>
      <xdr:rowOff>17858</xdr:rowOff>
    </xdr:to>
    <xdr:sp macro="" textlink="">
      <xdr:nvSpPr>
        <xdr:cNvPr id="14" name="TextBox 13">
          <a:extLst>
            <a:ext uri="{FF2B5EF4-FFF2-40B4-BE49-F238E27FC236}">
              <a16:creationId xmlns:a16="http://schemas.microsoft.com/office/drawing/2014/main" id="{9E6ACFF7-7B17-41EB-8B81-47A26BE3642A}"/>
            </a:ext>
          </a:extLst>
        </xdr:cNvPr>
        <xdr:cNvSpPr txBox="1"/>
      </xdr:nvSpPr>
      <xdr:spPr>
        <a:xfrm rot="16200000">
          <a:off x="6489317" y="12746050"/>
          <a:ext cx="1656160" cy="6814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1">
              <a:solidFill>
                <a:schemeClr val="bg1"/>
              </a:solidFill>
            </a:rPr>
            <a:t>% of Non-Emergency </a:t>
          </a:r>
        </a:p>
        <a:p>
          <a:r>
            <a:rPr lang="en-AU" sz="900" b="1">
              <a:solidFill>
                <a:schemeClr val="bg1"/>
              </a:solidFill>
            </a:rPr>
            <a:t>Incidents Attended to by</a:t>
          </a:r>
        </a:p>
        <a:p>
          <a:r>
            <a:rPr lang="en-AU" sz="900" b="1">
              <a:solidFill>
                <a:schemeClr val="bg1"/>
              </a:solidFill>
            </a:rPr>
            <a:t>the Appointment Time</a:t>
          </a:r>
          <a:r>
            <a:rPr lang="en-AU" sz="800" b="1" strike="noStrike" baseline="30000">
              <a:solidFill>
                <a:schemeClr val="bg1"/>
              </a:solidFill>
            </a:rPr>
            <a:t>1</a:t>
          </a:r>
        </a:p>
        <a:p>
          <a:endParaRPr lang="en-AU" sz="900" b="1"/>
        </a:p>
      </xdr:txBody>
    </xdr:sp>
    <xdr:clientData/>
  </xdr:twoCellAnchor>
  <xdr:twoCellAnchor>
    <xdr:from>
      <xdr:col>0</xdr:col>
      <xdr:colOff>53975</xdr:colOff>
      <xdr:row>82</xdr:row>
      <xdr:rowOff>114300</xdr:rowOff>
    </xdr:from>
    <xdr:to>
      <xdr:col>33</xdr:col>
      <xdr:colOff>152400</xdr:colOff>
      <xdr:row>84</xdr:row>
      <xdr:rowOff>114723</xdr:rowOff>
    </xdr:to>
    <xdr:sp macro="" textlink="">
      <xdr:nvSpPr>
        <xdr:cNvPr id="129" name="TextBox 128">
          <a:extLst>
            <a:ext uri="{FF2B5EF4-FFF2-40B4-BE49-F238E27FC236}">
              <a16:creationId xmlns:a16="http://schemas.microsoft.com/office/drawing/2014/main" id="{D7AAF752-671B-4913-AEDA-5E8874A0A41D}"/>
            </a:ext>
          </a:extLst>
        </xdr:cNvPr>
        <xdr:cNvSpPr txBox="1"/>
      </xdr:nvSpPr>
      <xdr:spPr>
        <a:xfrm>
          <a:off x="53975" y="21736050"/>
          <a:ext cx="14595475" cy="381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2000" b="1" baseline="0">
              <a:solidFill>
                <a:srgbClr val="FF0000"/>
              </a:solidFill>
              <a:latin typeface="Microsoft GothicNeo" panose="020B0500000101010101" pitchFamily="34" charset="-127"/>
              <a:ea typeface="Microsoft GothicNeo" panose="020B0500000101010101" pitchFamily="34" charset="-127"/>
              <a:cs typeface="Microsoft GothicNeo" panose="020B0500000101010101" pitchFamily="34" charset="-127"/>
            </a:rPr>
            <a:t>PUBLIC</a:t>
          </a:r>
        </a:p>
      </xdr:txBody>
    </xdr:sp>
    <xdr:clientData/>
  </xdr:twoCellAnchor>
  <xdr:twoCellAnchor>
    <xdr:from>
      <xdr:col>0</xdr:col>
      <xdr:colOff>124618</xdr:colOff>
      <xdr:row>38</xdr:row>
      <xdr:rowOff>34925</xdr:rowOff>
    </xdr:from>
    <xdr:to>
      <xdr:col>31</xdr:col>
      <xdr:colOff>22225</xdr:colOff>
      <xdr:row>42</xdr:row>
      <xdr:rowOff>19050</xdr:rowOff>
    </xdr:to>
    <xdr:sp macro="" textlink="">
      <xdr:nvSpPr>
        <xdr:cNvPr id="4" name="TextBox 3">
          <a:extLst>
            <a:ext uri="{FF2B5EF4-FFF2-40B4-BE49-F238E27FC236}">
              <a16:creationId xmlns:a16="http://schemas.microsoft.com/office/drawing/2014/main" id="{DE6FDAE7-645B-4E09-9659-16CD4DED9934}"/>
            </a:ext>
          </a:extLst>
        </xdr:cNvPr>
        <xdr:cNvSpPr txBox="1"/>
      </xdr:nvSpPr>
      <xdr:spPr>
        <a:xfrm>
          <a:off x="124618" y="10636250"/>
          <a:ext cx="13023057" cy="765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800" i="1" baseline="30000">
              <a:solidFill>
                <a:sysClr val="windowText" lastClr="000000"/>
              </a:solidFill>
              <a:effectLst/>
              <a:latin typeface="+mn-lt"/>
              <a:ea typeface="+mn-ea"/>
              <a:cs typeface="+mn-cs"/>
            </a:rPr>
            <a:t>1</a:t>
          </a:r>
          <a:r>
            <a:rPr lang="en-AU" sz="800">
              <a:solidFill>
                <a:sysClr val="windowText" lastClr="000000"/>
              </a:solidFill>
              <a:effectLst/>
              <a:latin typeface="+mn-lt"/>
              <a:ea typeface="+mn-ea"/>
              <a:cs typeface="+mn-cs"/>
            </a:rPr>
            <a:t> In more remote areas small case volume may affect the values shown. </a:t>
          </a:r>
          <a:endParaRPr lang="en-AU" sz="800">
            <a:solidFill>
              <a:sysClr val="windowText" lastClr="000000"/>
            </a:solidFill>
            <a:effectLst/>
          </a:endParaRPr>
        </a:p>
        <a:p>
          <a:r>
            <a:rPr lang="en-AU" sz="800" b="0" i="1" baseline="30000">
              <a:solidFill>
                <a:sysClr val="windowText" lastClr="000000"/>
              </a:solidFill>
            </a:rPr>
            <a:t>2</a:t>
          </a:r>
          <a:r>
            <a:rPr lang="en-AU" sz="800">
              <a:solidFill>
                <a:sysClr val="windowText" lastClr="000000"/>
              </a:solidFill>
            </a:rPr>
            <a:t> Statewide figures represent a percentage of all eligible staff, with exception of 'Occupational Violence Staff Safety Index' which represents physical and/or verbal abuse per 100,000 hrs worked in Regional and District Operations.</a:t>
          </a:r>
        </a:p>
        <a:p>
          <a:r>
            <a:rPr lang="en-AU" sz="800" b="0" i="1" baseline="30000">
              <a:solidFill>
                <a:sysClr val="windowText" lastClr="000000"/>
              </a:solidFill>
            </a:rPr>
            <a:t>3</a:t>
          </a:r>
          <a:r>
            <a:rPr lang="en-AU" sz="800">
              <a:solidFill>
                <a:sysClr val="windowText" lastClr="000000"/>
              </a:solidFill>
            </a:rPr>
            <a:t> Statewide and Regional figure includes Comms data.</a:t>
          </a:r>
        </a:p>
        <a:p>
          <a:pPr lvl="0"/>
          <a:r>
            <a:rPr lang="en-AU" sz="800" b="0" i="1" baseline="30000">
              <a:solidFill>
                <a:sysClr val="windowText" lastClr="000000"/>
              </a:solidFill>
              <a:latin typeface="+mn-lt"/>
              <a:ea typeface="+mn-ea"/>
              <a:cs typeface="+mn-cs"/>
            </a:rPr>
            <a:t>4 </a:t>
          </a:r>
          <a:r>
            <a:rPr lang="en-AU" sz="800">
              <a:solidFill>
                <a:schemeClr val="dk1"/>
              </a:solidFill>
              <a:effectLst/>
              <a:latin typeface="+mn-lt"/>
              <a:ea typeface="+mn-ea"/>
              <a:cs typeface="+mn-cs"/>
            </a:rPr>
            <a:t>Regional</a:t>
          </a:r>
          <a:r>
            <a:rPr lang="en-AU" sz="800" baseline="0">
              <a:solidFill>
                <a:schemeClr val="dk1"/>
              </a:solidFill>
              <a:effectLst/>
              <a:latin typeface="+mn-lt"/>
              <a:ea typeface="+mn-ea"/>
              <a:cs typeface="+mn-cs"/>
            </a:rPr>
            <a:t> figures include el</a:t>
          </a:r>
          <a:r>
            <a:rPr lang="en-AU" sz="800">
              <a:solidFill>
                <a:schemeClr val="dk1"/>
              </a:solidFill>
              <a:effectLst/>
              <a:latin typeface="+mn-lt"/>
              <a:ea typeface="+mn-ea"/>
              <a:cs typeface="+mn-cs"/>
            </a:rPr>
            <a:t>igible Regional Office and Operations Centre personnel.  Statewide figure includes eligible employees in Operations Centres</a:t>
          </a:r>
          <a:r>
            <a:rPr lang="en-AU" sz="800" baseline="0">
              <a:solidFill>
                <a:schemeClr val="dk1"/>
              </a:solidFill>
              <a:effectLst/>
              <a:latin typeface="+mn-lt"/>
              <a:ea typeface="+mn-ea"/>
              <a:cs typeface="+mn-cs"/>
            </a:rPr>
            <a:t> and</a:t>
          </a:r>
          <a:r>
            <a:rPr lang="en-AU" sz="800">
              <a:solidFill>
                <a:schemeClr val="dk1"/>
              </a:solidFill>
              <a:effectLst/>
              <a:latin typeface="+mn-lt"/>
              <a:ea typeface="+mn-ea"/>
              <a:cs typeface="+mn-cs"/>
            </a:rPr>
            <a:t> State Headquarters.</a:t>
          </a:r>
        </a:p>
        <a:p>
          <a:pPr lvl="0"/>
          <a:r>
            <a:rPr lang="en-AU" sz="800" b="0" i="1" baseline="30000">
              <a:solidFill>
                <a:sysClr val="windowText" lastClr="000000"/>
              </a:solidFill>
              <a:latin typeface="+mn-lt"/>
              <a:ea typeface="+mn-ea"/>
              <a:cs typeface="+mn-cs"/>
            </a:rPr>
            <a:t>5</a:t>
          </a:r>
          <a:r>
            <a:rPr lang="en-AU" sz="800">
              <a:solidFill>
                <a:schemeClr val="dk1"/>
              </a:solidFill>
              <a:effectLst/>
              <a:latin typeface="+mn-lt"/>
              <a:ea typeface="+mn-ea"/>
              <a:cs typeface="+mn-cs"/>
            </a:rPr>
            <a:t> Clinically</a:t>
          </a:r>
          <a:r>
            <a:rPr lang="en-AU" sz="800" baseline="0">
              <a:solidFill>
                <a:schemeClr val="dk1"/>
              </a:solidFill>
              <a:effectLst/>
              <a:latin typeface="+mn-lt"/>
              <a:ea typeface="+mn-ea"/>
              <a:cs typeface="+mn-cs"/>
            </a:rPr>
            <a:t> Meaningful Pain Reduction data used in this report is an internal measure only and figures will differ from RoGs Reporting.</a:t>
          </a:r>
          <a:endParaRPr lang="en-AU" sz="800">
            <a:solidFill>
              <a:schemeClr val="dk1"/>
            </a:solidFill>
            <a:effectLst/>
            <a:latin typeface="+mn-lt"/>
            <a:ea typeface="+mn-ea"/>
            <a:cs typeface="+mn-cs"/>
          </a:endParaRPr>
        </a:p>
      </xdr:txBody>
    </xdr:sp>
    <xdr:clientData/>
  </xdr:twoCellAnchor>
  <xdr:twoCellAnchor editAs="absolute">
    <xdr:from>
      <xdr:col>9</xdr:col>
      <xdr:colOff>40322</xdr:colOff>
      <xdr:row>120</xdr:row>
      <xdr:rowOff>174463</xdr:rowOff>
    </xdr:from>
    <xdr:to>
      <xdr:col>9</xdr:col>
      <xdr:colOff>41027</xdr:colOff>
      <xdr:row>136</xdr:row>
      <xdr:rowOff>104238</xdr:rowOff>
    </xdr:to>
    <xdr:cxnSp macro="">
      <xdr:nvCxnSpPr>
        <xdr:cNvPr id="128" name="Straight Connector 127">
          <a:extLst>
            <a:ext uri="{FF2B5EF4-FFF2-40B4-BE49-F238E27FC236}">
              <a16:creationId xmlns:a16="http://schemas.microsoft.com/office/drawing/2014/main" id="{8AFA722D-2E98-4E81-9EEF-ED6E8DE4FB19}"/>
            </a:ext>
          </a:extLst>
        </xdr:cNvPr>
        <xdr:cNvCxnSpPr/>
      </xdr:nvCxnSpPr>
      <xdr:spPr>
        <a:xfrm>
          <a:off x="3808412" y="29231428"/>
          <a:ext cx="6915" cy="2987935"/>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27</xdr:col>
      <xdr:colOff>345440</xdr:colOff>
      <xdr:row>120</xdr:row>
      <xdr:rowOff>161442</xdr:rowOff>
    </xdr:from>
    <xdr:to>
      <xdr:col>27</xdr:col>
      <xdr:colOff>354260</xdr:colOff>
      <xdr:row>136</xdr:row>
      <xdr:rowOff>95662</xdr:rowOff>
    </xdr:to>
    <xdr:cxnSp macro="">
      <xdr:nvCxnSpPr>
        <xdr:cNvPr id="147" name="Straight Connector 146">
          <a:extLst>
            <a:ext uri="{FF2B5EF4-FFF2-40B4-BE49-F238E27FC236}">
              <a16:creationId xmlns:a16="http://schemas.microsoft.com/office/drawing/2014/main" id="{1C60A6DE-5B1E-451C-B3E3-2C0640A47709}"/>
            </a:ext>
          </a:extLst>
        </xdr:cNvPr>
        <xdr:cNvCxnSpPr/>
      </xdr:nvCxnSpPr>
      <xdr:spPr>
        <a:xfrm>
          <a:off x="11169650" y="29285400"/>
          <a:ext cx="6915" cy="2987935"/>
        </a:xfrm>
        <a:prstGeom prst="line">
          <a:avLst/>
        </a:prstGeom>
        <a:ln w="22225">
          <a:solidFill>
            <a:srgbClr val="AEC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295276</xdr:colOff>
      <xdr:row>38</xdr:row>
      <xdr:rowOff>57150</xdr:rowOff>
    </xdr:from>
    <xdr:to>
      <xdr:col>33</xdr:col>
      <xdr:colOff>104776</xdr:colOff>
      <xdr:row>41</xdr:row>
      <xdr:rowOff>152399</xdr:rowOff>
    </xdr:to>
    <xdr:sp macro="" textlink="">
      <xdr:nvSpPr>
        <xdr:cNvPr id="5" name="TextBox 4">
          <a:extLst>
            <a:ext uri="{FF2B5EF4-FFF2-40B4-BE49-F238E27FC236}">
              <a16:creationId xmlns:a16="http://schemas.microsoft.com/office/drawing/2014/main" id="{7863800D-1C34-4C14-94B8-16F7C5B588A7}"/>
            </a:ext>
          </a:extLst>
        </xdr:cNvPr>
        <xdr:cNvSpPr txBox="1"/>
      </xdr:nvSpPr>
      <xdr:spPr>
        <a:xfrm>
          <a:off x="9848851" y="10658475"/>
          <a:ext cx="4095750"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800" b="0" i="1" baseline="30000">
              <a:solidFill>
                <a:schemeClr val="dk1"/>
              </a:solidFill>
              <a:effectLst/>
              <a:latin typeface="+mn-lt"/>
              <a:ea typeface="+mn-ea"/>
              <a:cs typeface="+mn-cs"/>
            </a:rPr>
            <a:t>6 </a:t>
          </a:r>
          <a:r>
            <a:rPr lang="en-AU" sz="800">
              <a:solidFill>
                <a:sysClr val="windowText" lastClr="000000"/>
              </a:solidFill>
              <a:effectLst/>
              <a:latin typeface="+mn-lt"/>
              <a:ea typeface="+mn-ea"/>
              <a:cs typeface="+mn-cs"/>
            </a:rPr>
            <a:t>All Daily Activity figures have been rounded to</a:t>
          </a:r>
          <a:r>
            <a:rPr lang="en-AU" sz="800" baseline="0">
              <a:solidFill>
                <a:sysClr val="windowText" lastClr="000000"/>
              </a:solidFill>
              <a:effectLst/>
              <a:latin typeface="+mn-lt"/>
              <a:ea typeface="+mn-ea"/>
              <a:cs typeface="+mn-cs"/>
            </a:rPr>
            <a:t> whole numbers and totals may differ slightly</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800"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AU" sz="800">
            <a:solidFill>
              <a:sysClr val="windowText" lastClr="000000"/>
            </a:solidFill>
            <a:effectLst/>
          </a:endParaRPr>
        </a:p>
        <a:p>
          <a:pPr algn="l"/>
          <a:endParaRPr lang="en-AU" sz="8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409575</xdr:colOff>
      <xdr:row>0</xdr:row>
      <xdr:rowOff>457200</xdr:rowOff>
    </xdr:from>
    <xdr:to>
      <xdr:col>7</xdr:col>
      <xdr:colOff>409575</xdr:colOff>
      <xdr:row>1</xdr:row>
      <xdr:rowOff>76200</xdr:rowOff>
    </xdr:to>
    <xdr:cxnSp macro="">
      <xdr:nvCxnSpPr>
        <xdr:cNvPr id="2" name="Straight Arrow Connector 1">
          <a:extLst>
            <a:ext uri="{FF2B5EF4-FFF2-40B4-BE49-F238E27FC236}">
              <a16:creationId xmlns:a16="http://schemas.microsoft.com/office/drawing/2014/main" id="{5817B967-5333-438D-8372-1B2F1C595627}"/>
            </a:ext>
          </a:extLst>
        </xdr:cNvPr>
        <xdr:cNvCxnSpPr/>
      </xdr:nvCxnSpPr>
      <xdr:spPr>
        <a:xfrm>
          <a:off x="6648450" y="457200"/>
          <a:ext cx="0" cy="285750"/>
        </a:xfrm>
        <a:prstGeom prst="straightConnector1">
          <a:avLst/>
        </a:prstGeom>
        <a:ln>
          <a:tailEnd type="triangle"/>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19050</xdr:colOff>
      <xdr:row>13</xdr:row>
      <xdr:rowOff>71210</xdr:rowOff>
    </xdr:from>
    <xdr:to>
      <xdr:col>32</xdr:col>
      <xdr:colOff>495300</xdr:colOff>
      <xdr:row>26</xdr:row>
      <xdr:rowOff>28187</xdr:rowOff>
    </xdr:to>
    <xdr:grpSp>
      <xdr:nvGrpSpPr>
        <xdr:cNvPr id="8" name="Group 7">
          <a:extLst>
            <a:ext uri="{FF2B5EF4-FFF2-40B4-BE49-F238E27FC236}">
              <a16:creationId xmlns:a16="http://schemas.microsoft.com/office/drawing/2014/main" id="{63B3C1C9-745E-58F8-AC40-E7283E323B84}"/>
            </a:ext>
          </a:extLst>
        </xdr:cNvPr>
        <xdr:cNvGrpSpPr/>
      </xdr:nvGrpSpPr>
      <xdr:grpSpPr>
        <a:xfrm>
          <a:off x="17097375" y="3538310"/>
          <a:ext cx="6896100" cy="2433477"/>
          <a:chOff x="13877925" y="3538310"/>
          <a:chExt cx="6896100" cy="2433477"/>
        </a:xfrm>
      </xdr:grpSpPr>
      <xdr:pic>
        <xdr:nvPicPr>
          <xdr:cNvPr id="4" name="Picture 3">
            <a:extLst>
              <a:ext uri="{FF2B5EF4-FFF2-40B4-BE49-F238E27FC236}">
                <a16:creationId xmlns:a16="http://schemas.microsoft.com/office/drawing/2014/main" id="{0DF66EC6-E1F6-9FA7-D823-14E65CA5F759}"/>
              </a:ext>
            </a:extLst>
          </xdr:cNvPr>
          <xdr:cNvPicPr>
            <a:picLocks noChangeAspect="1"/>
          </xdr:cNvPicPr>
        </xdr:nvPicPr>
        <xdr:blipFill>
          <a:blip xmlns:r="http://schemas.openxmlformats.org/officeDocument/2006/relationships" r:embed="rId1"/>
          <a:stretch>
            <a:fillRect/>
          </a:stretch>
        </xdr:blipFill>
        <xdr:spPr>
          <a:xfrm>
            <a:off x="13877925" y="3538310"/>
            <a:ext cx="6896100" cy="2433477"/>
          </a:xfrm>
          <a:prstGeom prst="rect">
            <a:avLst/>
          </a:prstGeom>
        </xdr:spPr>
      </xdr:pic>
      <xdr:sp macro="" textlink="">
        <xdr:nvSpPr>
          <xdr:cNvPr id="7" name="Oval 6">
            <a:extLst>
              <a:ext uri="{FF2B5EF4-FFF2-40B4-BE49-F238E27FC236}">
                <a16:creationId xmlns:a16="http://schemas.microsoft.com/office/drawing/2014/main" id="{5DF0A300-3D59-E666-86C5-795ED5B27B0F}"/>
              </a:ext>
            </a:extLst>
          </xdr:cNvPr>
          <xdr:cNvSpPr/>
        </xdr:nvSpPr>
        <xdr:spPr>
          <a:xfrm>
            <a:off x="14354175" y="5381625"/>
            <a:ext cx="438150" cy="209550"/>
          </a:xfrm>
          <a:prstGeom prst="ellipse">
            <a:avLst/>
          </a:prstGeom>
          <a:no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editAs="oneCell">
    <xdr:from>
      <xdr:col>21</xdr:col>
      <xdr:colOff>9526</xdr:colOff>
      <xdr:row>1</xdr:row>
      <xdr:rowOff>238125</xdr:rowOff>
    </xdr:from>
    <xdr:to>
      <xdr:col>26</xdr:col>
      <xdr:colOff>601346</xdr:colOff>
      <xdr:row>12</xdr:row>
      <xdr:rowOff>92298</xdr:rowOff>
    </xdr:to>
    <xdr:pic>
      <xdr:nvPicPr>
        <xdr:cNvPr id="2" name="Picture 1">
          <a:extLst>
            <a:ext uri="{FF2B5EF4-FFF2-40B4-BE49-F238E27FC236}">
              <a16:creationId xmlns:a16="http://schemas.microsoft.com/office/drawing/2014/main" id="{A527CB41-938D-1E31-69B4-33D3980EFD57}"/>
            </a:ext>
          </a:extLst>
        </xdr:cNvPr>
        <xdr:cNvPicPr>
          <a:picLocks noChangeAspect="1"/>
        </xdr:cNvPicPr>
      </xdr:nvPicPr>
      <xdr:blipFill rotWithShape="1">
        <a:blip xmlns:r="http://schemas.openxmlformats.org/officeDocument/2006/relationships" r:embed="rId2"/>
        <a:srcRect l="30626" t="14169" r="57287" b="53143"/>
        <a:stretch/>
      </xdr:blipFill>
      <xdr:spPr>
        <a:xfrm>
          <a:off x="13868401" y="771525"/>
          <a:ext cx="3352800" cy="2601183"/>
        </a:xfrm>
        <a:prstGeom prst="rect">
          <a:avLst/>
        </a:prstGeom>
      </xdr:spPr>
    </xdr:pic>
    <xdr:clientData/>
  </xdr:twoCellAnchor>
  <xdr:twoCellAnchor>
    <xdr:from>
      <xdr:col>18</xdr:col>
      <xdr:colOff>276225</xdr:colOff>
      <xdr:row>4</xdr:row>
      <xdr:rowOff>66675</xdr:rowOff>
    </xdr:from>
    <xdr:to>
      <xdr:col>18</xdr:col>
      <xdr:colOff>276225</xdr:colOff>
      <xdr:row>5</xdr:row>
      <xdr:rowOff>104775</xdr:rowOff>
    </xdr:to>
    <xdr:cxnSp macro="">
      <xdr:nvCxnSpPr>
        <xdr:cNvPr id="6" name="Straight Arrow Connector 5">
          <a:extLst>
            <a:ext uri="{FF2B5EF4-FFF2-40B4-BE49-F238E27FC236}">
              <a16:creationId xmlns:a16="http://schemas.microsoft.com/office/drawing/2014/main" id="{C13B3F9A-2337-D9FA-3BF3-92AF12EB2439}"/>
            </a:ext>
          </a:extLst>
        </xdr:cNvPr>
        <xdr:cNvCxnSpPr/>
      </xdr:nvCxnSpPr>
      <xdr:spPr>
        <a:xfrm flipV="1">
          <a:off x="12592050" y="1819275"/>
          <a:ext cx="0" cy="228600"/>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228600</xdr:colOff>
      <xdr:row>0</xdr:row>
      <xdr:rowOff>390525</xdr:rowOff>
    </xdr:from>
    <xdr:to>
      <xdr:col>27</xdr:col>
      <xdr:colOff>561975</xdr:colOff>
      <xdr:row>2</xdr:row>
      <xdr:rowOff>447675</xdr:rowOff>
    </xdr:to>
    <xdr:cxnSp macro="">
      <xdr:nvCxnSpPr>
        <xdr:cNvPr id="10" name="Straight Arrow Connector 9">
          <a:extLst>
            <a:ext uri="{FF2B5EF4-FFF2-40B4-BE49-F238E27FC236}">
              <a16:creationId xmlns:a16="http://schemas.microsoft.com/office/drawing/2014/main" id="{1BF4DCF3-1FC4-A136-5F54-448556D738C4}"/>
            </a:ext>
          </a:extLst>
        </xdr:cNvPr>
        <xdr:cNvCxnSpPr/>
      </xdr:nvCxnSpPr>
      <xdr:spPr>
        <a:xfrm flipH="1">
          <a:off x="16240125" y="390525"/>
          <a:ext cx="1552575" cy="1057275"/>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485775</xdr:colOff>
      <xdr:row>0</xdr:row>
      <xdr:rowOff>409575</xdr:rowOff>
    </xdr:from>
    <xdr:to>
      <xdr:col>27</xdr:col>
      <xdr:colOff>542925</xdr:colOff>
      <xdr:row>22</xdr:row>
      <xdr:rowOff>85725</xdr:rowOff>
    </xdr:to>
    <xdr:cxnSp macro="">
      <xdr:nvCxnSpPr>
        <xdr:cNvPr id="12" name="Straight Arrow Connector 11">
          <a:extLst>
            <a:ext uri="{FF2B5EF4-FFF2-40B4-BE49-F238E27FC236}">
              <a16:creationId xmlns:a16="http://schemas.microsoft.com/office/drawing/2014/main" id="{D3A595CC-D07F-69FE-260E-F808AA7B8199}"/>
            </a:ext>
          </a:extLst>
        </xdr:cNvPr>
        <xdr:cNvCxnSpPr/>
      </xdr:nvCxnSpPr>
      <xdr:spPr>
        <a:xfrm flipH="1">
          <a:off x="14859000" y="409575"/>
          <a:ext cx="2914650" cy="4857750"/>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733425</xdr:colOff>
      <xdr:row>2</xdr:row>
      <xdr:rowOff>171450</xdr:rowOff>
    </xdr:from>
    <xdr:to>
      <xdr:col>8</xdr:col>
      <xdr:colOff>733425</xdr:colOff>
      <xdr:row>2</xdr:row>
      <xdr:rowOff>1114425</xdr:rowOff>
    </xdr:to>
    <xdr:cxnSp macro="">
      <xdr:nvCxnSpPr>
        <xdr:cNvPr id="3" name="Straight Arrow Connector 2">
          <a:extLst>
            <a:ext uri="{FF2B5EF4-FFF2-40B4-BE49-F238E27FC236}">
              <a16:creationId xmlns:a16="http://schemas.microsoft.com/office/drawing/2014/main" id="{29069FA3-BA38-A4E8-28D7-D9CCFE9734E6}"/>
            </a:ext>
          </a:extLst>
        </xdr:cNvPr>
        <xdr:cNvCxnSpPr/>
      </xdr:nvCxnSpPr>
      <xdr:spPr>
        <a:xfrm>
          <a:off x="14316075" y="800100"/>
          <a:ext cx="0" cy="942975"/>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7248525</xdr:colOff>
      <xdr:row>5</xdr:row>
      <xdr:rowOff>95250</xdr:rowOff>
    </xdr:from>
    <xdr:to>
      <xdr:col>4</xdr:col>
      <xdr:colOff>10401300</xdr:colOff>
      <xdr:row>5</xdr:row>
      <xdr:rowOff>95250</xdr:rowOff>
    </xdr:to>
    <xdr:cxnSp macro="">
      <xdr:nvCxnSpPr>
        <xdr:cNvPr id="2" name="Straight Arrow Connector 1">
          <a:extLst>
            <a:ext uri="{FF2B5EF4-FFF2-40B4-BE49-F238E27FC236}">
              <a16:creationId xmlns:a16="http://schemas.microsoft.com/office/drawing/2014/main" id="{87B34A48-A238-43B2-84CA-A3016CBA0645}"/>
            </a:ext>
          </a:extLst>
        </xdr:cNvPr>
        <xdr:cNvCxnSpPr/>
      </xdr:nvCxnSpPr>
      <xdr:spPr>
        <a:xfrm>
          <a:off x="11972925" y="1047750"/>
          <a:ext cx="31527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7E17-EF61-48A2-94EA-B1B3694200E7}">
  <sheetPr>
    <tabColor theme="9" tint="0.79998168889431442"/>
  </sheetPr>
  <dimension ref="A1:XDW399"/>
  <sheetViews>
    <sheetView showGridLines="0" tabSelected="1" showRuler="0" view="pageBreakPreview" zoomScaleNormal="100" zoomScaleSheetLayoutView="100" zoomScalePageLayoutView="80" workbookViewId="0">
      <selection activeCell="Q50" sqref="Q50"/>
    </sheetView>
  </sheetViews>
  <sheetFormatPr defaultColWidth="0" defaultRowHeight="15"/>
  <cols>
    <col min="1" max="1" width="2.7109375" customWidth="1"/>
    <col min="2" max="2" width="0.85546875" style="79" customWidth="1"/>
    <col min="3" max="3" width="6.85546875" customWidth="1"/>
    <col min="4" max="5" width="7.28515625" customWidth="1"/>
    <col min="6" max="6" width="11" customWidth="1"/>
    <col min="7" max="12" width="6.85546875" customWidth="1"/>
    <col min="13" max="13" width="1.7109375" customWidth="1"/>
    <col min="14" max="17" width="6.85546875" customWidth="1"/>
    <col min="18" max="18" width="6.5703125" customWidth="1"/>
    <col min="19" max="19" width="1.7109375" customWidth="1"/>
    <col min="20" max="22" width="6.85546875" customWidth="1"/>
    <col min="23" max="23" width="1.5703125" customWidth="1"/>
    <col min="24" max="24" width="5.7109375" style="106" customWidth="1"/>
    <col min="25" max="25" width="1.7109375" customWidth="1"/>
    <col min="26" max="30" width="8.85546875" customWidth="1"/>
    <col min="31" max="31" width="9.85546875" bestFit="1" customWidth="1"/>
    <col min="32" max="32" width="9.85546875" customWidth="1"/>
    <col min="33" max="33" width="0.85546875" customWidth="1"/>
    <col min="34" max="34" width="2.7109375" customWidth="1"/>
    <col min="35" max="462" width="2.42578125" customWidth="1"/>
  </cols>
  <sheetData>
    <row r="1" spans="1:193" s="1" customFormat="1" ht="15" customHeight="1">
      <c r="A1" s="401" t="s">
        <v>0</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10"/>
      <c r="AJ1" s="10"/>
      <c r="AK1" s="10"/>
      <c r="AL1" s="10"/>
    </row>
    <row r="2" spans="1:193" s="1" customFormat="1" ht="31.5" customHeight="1">
      <c r="A2" s="401"/>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10"/>
      <c r="AJ2" s="10"/>
      <c r="AK2" s="10"/>
      <c r="AL2" s="10"/>
    </row>
    <row r="3" spans="1:193" s="9" customFormat="1" ht="63.75" customHeight="1">
      <c r="C3" s="81" t="s">
        <v>1</v>
      </c>
      <c r="X3" s="103"/>
    </row>
    <row r="4" spans="1:193" s="35" customFormat="1" ht="40.5" customHeight="1">
      <c r="C4" s="39" t="s">
        <v>280</v>
      </c>
      <c r="D4" s="36"/>
      <c r="E4" s="36"/>
      <c r="F4" s="36"/>
      <c r="G4" s="36"/>
      <c r="H4" s="36"/>
      <c r="I4" s="36"/>
      <c r="J4" s="36"/>
      <c r="K4" s="36"/>
      <c r="L4" s="37"/>
      <c r="M4" s="37"/>
      <c r="N4" s="37"/>
      <c r="O4" s="37"/>
      <c r="P4" s="37"/>
      <c r="Q4" s="37"/>
      <c r="R4" s="37"/>
      <c r="S4" s="37"/>
      <c r="T4" s="37"/>
      <c r="U4" s="37"/>
      <c r="V4" s="37"/>
      <c r="W4" s="37"/>
      <c r="X4" s="104"/>
      <c r="Y4" s="36"/>
      <c r="Z4" s="169"/>
      <c r="AA4" s="169"/>
      <c r="AB4" s="169"/>
      <c r="AC4" s="169"/>
      <c r="AD4" s="169"/>
      <c r="AE4" s="169"/>
      <c r="AF4" s="169"/>
    </row>
    <row r="5" spans="1:193" s="83" customFormat="1" ht="18" customHeight="1">
      <c r="A5" s="35"/>
      <c r="B5" s="35"/>
      <c r="C5" s="39"/>
      <c r="D5" s="36"/>
      <c r="E5" s="36"/>
      <c r="F5" s="36"/>
      <c r="G5" s="36"/>
      <c r="H5" s="36"/>
      <c r="I5" s="36"/>
      <c r="J5" s="36"/>
      <c r="K5" s="36"/>
      <c r="L5" s="37"/>
      <c r="M5" s="88"/>
      <c r="N5" s="37"/>
      <c r="O5" s="37"/>
      <c r="P5" s="37"/>
      <c r="Q5" s="37"/>
      <c r="R5" s="37"/>
      <c r="S5" s="37"/>
      <c r="U5" s="37"/>
      <c r="V5" s="37"/>
      <c r="W5" s="37"/>
      <c r="X5" s="105"/>
      <c r="Y5" s="87"/>
      <c r="Z5" s="37"/>
      <c r="AA5" s="35"/>
      <c r="AB5" s="35" t="s">
        <v>2</v>
      </c>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row>
    <row r="6" spans="1:193" s="82" customFormat="1">
      <c r="A6"/>
      <c r="B6"/>
      <c r="C6"/>
      <c r="D6"/>
      <c r="E6"/>
      <c r="F6"/>
      <c r="G6"/>
      <c r="H6"/>
      <c r="I6"/>
      <c r="J6"/>
      <c r="K6"/>
      <c r="L6"/>
      <c r="M6"/>
      <c r="N6"/>
      <c r="O6"/>
      <c r="P6"/>
      <c r="Q6"/>
      <c r="R6"/>
      <c r="S6"/>
      <c r="T6"/>
      <c r="U6"/>
      <c r="V6"/>
      <c r="W6"/>
      <c r="X6" s="10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row>
    <row r="7" spans="1:193" s="82" customFormat="1">
      <c r="A7"/>
      <c r="B7"/>
      <c r="C7"/>
      <c r="D7"/>
      <c r="E7"/>
      <c r="F7"/>
      <c r="G7"/>
      <c r="H7"/>
      <c r="I7"/>
      <c r="J7"/>
      <c r="K7"/>
      <c r="L7"/>
      <c r="M7"/>
      <c r="N7"/>
      <c r="O7"/>
      <c r="P7"/>
      <c r="Q7"/>
      <c r="R7"/>
      <c r="S7"/>
      <c r="T7"/>
      <c r="U7"/>
      <c r="V7"/>
      <c r="W7"/>
      <c r="X7" s="106"/>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row>
    <row r="8" spans="1:193" s="82" customFormat="1" ht="15" customHeight="1">
      <c r="A8"/>
      <c r="B8"/>
      <c r="C8"/>
      <c r="D8"/>
      <c r="E8"/>
      <c r="F8"/>
      <c r="G8"/>
      <c r="H8"/>
      <c r="I8"/>
      <c r="J8"/>
      <c r="K8"/>
      <c r="L8"/>
      <c r="M8"/>
      <c r="N8"/>
      <c r="O8"/>
      <c r="P8"/>
      <c r="Q8"/>
      <c r="R8"/>
      <c r="S8"/>
      <c r="T8"/>
      <c r="U8"/>
      <c r="V8"/>
      <c r="W8"/>
      <c r="X8" s="106"/>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row>
    <row r="9" spans="1:193" s="82" customFormat="1" ht="15" customHeight="1">
      <c r="A9" s="136"/>
      <c r="B9" s="86"/>
      <c r="C9" s="86"/>
      <c r="D9" s="86"/>
      <c r="E9" s="86"/>
      <c r="F9" s="86"/>
      <c r="G9" s="86"/>
      <c r="H9" s="86"/>
      <c r="I9" s="86"/>
      <c r="J9" s="86"/>
      <c r="K9" s="86"/>
      <c r="L9" s="86"/>
      <c r="M9" s="128"/>
      <c r="N9" s="86"/>
      <c r="O9" s="86"/>
      <c r="P9" s="86"/>
      <c r="Q9" s="86"/>
      <c r="R9" s="86"/>
      <c r="S9" s="86"/>
      <c r="T9" s="86"/>
      <c r="U9" s="86"/>
      <c r="V9" s="86"/>
      <c r="W9" s="128"/>
      <c r="X9" s="106"/>
      <c r="Y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row>
    <row r="10" spans="1:193" s="82" customFormat="1" ht="25.5" customHeight="1" thickBot="1">
      <c r="A10" s="136"/>
      <c r="B10" s="86"/>
      <c r="C10" s="86"/>
      <c r="D10" s="86"/>
      <c r="E10" s="86"/>
      <c r="F10" s="86"/>
      <c r="G10" s="86"/>
      <c r="H10" s="86"/>
      <c r="I10" s="86"/>
      <c r="J10" s="86"/>
      <c r="K10" s="86"/>
      <c r="L10" s="86"/>
      <c r="M10" s="128"/>
      <c r="N10" s="86"/>
      <c r="O10" s="86"/>
      <c r="P10" s="86"/>
      <c r="Q10" s="86"/>
      <c r="R10" s="86"/>
      <c r="S10" s="86"/>
      <c r="T10" s="86"/>
      <c r="U10" s="86"/>
      <c r="V10" s="86"/>
      <c r="W10" s="128"/>
      <c r="X10" s="10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row>
    <row r="11" spans="1:193" s="43" customFormat="1" ht="91.5" customHeight="1" thickTop="1">
      <c r="A11" s="351"/>
      <c r="B11" s="134"/>
      <c r="C11" s="399" t="s">
        <v>3</v>
      </c>
      <c r="D11" s="400"/>
      <c r="E11" s="400"/>
      <c r="F11" s="400"/>
      <c r="G11" s="379" t="s">
        <v>4</v>
      </c>
      <c r="H11" s="379"/>
      <c r="I11" s="379" t="s">
        <v>5</v>
      </c>
      <c r="J11" s="379"/>
      <c r="K11" s="379" t="s">
        <v>6</v>
      </c>
      <c r="L11" s="379"/>
      <c r="M11" s="352"/>
      <c r="N11" s="472" t="s">
        <v>7</v>
      </c>
      <c r="O11" s="391"/>
      <c r="P11" s="391" t="s">
        <v>8</v>
      </c>
      <c r="Q11" s="391"/>
      <c r="R11" s="391" t="s">
        <v>9</v>
      </c>
      <c r="S11" s="391"/>
      <c r="T11" s="391"/>
      <c r="U11" s="391" t="s">
        <v>10</v>
      </c>
      <c r="V11" s="493"/>
      <c r="W11" s="129"/>
      <c r="X11" s="473" t="s">
        <v>281</v>
      </c>
      <c r="Y11" s="392"/>
      <c r="Z11" s="379" t="s">
        <v>282</v>
      </c>
      <c r="AA11" s="379" t="s">
        <v>281</v>
      </c>
      <c r="AB11" s="379" t="s">
        <v>282</v>
      </c>
      <c r="AC11" s="379" t="s">
        <v>281</v>
      </c>
      <c r="AD11" s="379" t="s">
        <v>282</v>
      </c>
      <c r="AE11" s="379" t="s">
        <v>281</v>
      </c>
      <c r="AF11" s="379" t="s">
        <v>282</v>
      </c>
      <c r="AG11" s="92"/>
      <c r="AN11" s="43" t="s">
        <v>2</v>
      </c>
    </row>
    <row r="12" spans="1:193" ht="15.75" thickBot="1">
      <c r="A12" s="136"/>
      <c r="B12" s="135"/>
      <c r="C12" s="435"/>
      <c r="D12" s="436"/>
      <c r="E12" s="436"/>
      <c r="F12" s="436"/>
      <c r="G12" s="380"/>
      <c r="H12" s="380"/>
      <c r="I12" s="380"/>
      <c r="J12" s="380"/>
      <c r="K12" s="380"/>
      <c r="L12" s="380"/>
      <c r="M12" s="223"/>
      <c r="N12" s="473"/>
      <c r="O12" s="392"/>
      <c r="P12" s="392"/>
      <c r="Q12" s="392"/>
      <c r="R12" s="392"/>
      <c r="S12" s="392"/>
      <c r="T12" s="392"/>
      <c r="U12" s="392"/>
      <c r="V12" s="494"/>
      <c r="W12" s="129"/>
      <c r="X12" s="496"/>
      <c r="Y12" s="414"/>
      <c r="Z12" s="414"/>
      <c r="AA12" s="414"/>
      <c r="AB12" s="414"/>
      <c r="AC12" s="414"/>
      <c r="AD12" s="414"/>
      <c r="AE12" s="414"/>
      <c r="AF12" s="414"/>
      <c r="AG12" s="85"/>
    </row>
    <row r="13" spans="1:193" ht="18" customHeight="1" thickTop="1">
      <c r="B13" s="124"/>
      <c r="C13" s="396" t="s">
        <v>11</v>
      </c>
      <c r="D13" s="397"/>
      <c r="E13" s="397"/>
      <c r="F13" s="437"/>
      <c r="G13" s="429">
        <f>SUMIFS('Care for Patients'!C:C,'Care for Patients'!B:B,C13)*100</f>
        <v>80.477528089800003</v>
      </c>
      <c r="H13" s="430"/>
      <c r="I13" s="381">
        <f>SUMIFS('Care for Patients'!D:D,'Care for Patients'!B:B,C13)*100</f>
        <v>83.049242424200003</v>
      </c>
      <c r="J13" s="381"/>
      <c r="K13" s="381">
        <f>SUMIFS('Care for Patients'!E:E,'Care for Patients'!B:B,C13)*100</f>
        <v>19.015439627799999</v>
      </c>
      <c r="L13" s="381"/>
      <c r="M13" s="224"/>
      <c r="N13" s="366">
        <f>SUMIFS('Care for Staff'!$B$3:$B$50,'Care for Staff'!$A$3:$A$50,C13)*100</f>
        <v>5.0143582946763869</v>
      </c>
      <c r="O13" s="367"/>
      <c r="P13" s="474">
        <f>'Care for Staff'!H3</f>
        <v>8.3726897052813225</v>
      </c>
      <c r="Q13" s="474"/>
      <c r="R13" s="490">
        <f>('Care for Staff'!M3)*100</f>
        <v>31</v>
      </c>
      <c r="S13" s="491"/>
      <c r="T13" s="492"/>
      <c r="U13" s="495">
        <f>'Care for Staff'!I3</f>
        <v>3.09</v>
      </c>
      <c r="V13" s="495"/>
      <c r="W13" s="125"/>
      <c r="X13" s="431">
        <f>SUMIFS('Daily Activity'!F:F,'Daily Activity'!A:A,C13)</f>
        <v>190.68767123287699</v>
      </c>
      <c r="Y13" s="432"/>
      <c r="Z13" s="260">
        <f>SUMIFS('Daily Activity'!G:G,'Daily Activity'!A:A,C13)</f>
        <v>200.26301369863</v>
      </c>
      <c r="AA13" s="254">
        <f>SUMIFS('Daily Activity'!H:H,'Daily Activity'!A:A,C13)</f>
        <v>51.323287671232002</v>
      </c>
      <c r="AB13" s="260">
        <f>SUMIFS('Daily Activity'!I:I,'Daily Activity'!A:A,C13)</f>
        <v>51.863013698629999</v>
      </c>
      <c r="AC13" s="254">
        <f>SUMIFS('Daily Activity'!J:J,'Daily Activity'!A:A,C13)</f>
        <v>242.01095890411</v>
      </c>
      <c r="AD13" s="260">
        <f>SUMIFS('Daily Activity'!K:K,'Daily Activity'!A:A,C13)</f>
        <v>252.12602739726</v>
      </c>
      <c r="AE13" s="254">
        <f>SUMIFS('Daily Activity'!N:N,'Daily Activity'!M:M,C13)</f>
        <v>197.8</v>
      </c>
      <c r="AF13" s="260">
        <f>SUMIFS('Daily Activity'!O:O,'Daily Activity'!M:M,C13)</f>
        <v>207.972602739726</v>
      </c>
      <c r="AG13" s="100"/>
    </row>
    <row r="14" spans="1:193" ht="18" customHeight="1">
      <c r="B14" s="90"/>
      <c r="C14" s="438" t="s">
        <v>12</v>
      </c>
      <c r="D14" s="439"/>
      <c r="E14" s="439"/>
      <c r="F14" s="440"/>
      <c r="G14" s="359">
        <f>SUMIFS('Care for Patients'!C:C,'Care for Patients'!B:B,C14)*100</f>
        <v>80.539772727200003</v>
      </c>
      <c r="H14" s="360"/>
      <c r="I14" s="354">
        <f>SUMIFS('Care for Patients'!D:D,'Care for Patients'!B:B,C14)*100</f>
        <v>82.809430255400002</v>
      </c>
      <c r="J14" s="354"/>
      <c r="K14" s="354">
        <f>SUMIFS('Care for Patients'!E:E,'Care for Patients'!B:B,C14)*100</f>
        <v>18.8483243481</v>
      </c>
      <c r="L14" s="354"/>
      <c r="M14" s="93"/>
      <c r="N14" s="368">
        <f>SUMIFS('Care for Staff'!$B$3:$B$50,'Care for Staff'!$A$3:$A$50,C14)*100</f>
        <v>4.7011952191235054</v>
      </c>
      <c r="O14" s="369"/>
      <c r="P14" s="354">
        <f>'Care for Staff'!H4</f>
        <v>10.596804598641379</v>
      </c>
      <c r="Q14" s="354"/>
      <c r="R14" s="477">
        <f>('Care for Staff'!M4)*100</f>
        <v>32</v>
      </c>
      <c r="S14" s="478"/>
      <c r="T14" s="479"/>
      <c r="U14" s="475">
        <f>'Care for Staff'!I4</f>
        <v>3.66</v>
      </c>
      <c r="V14" s="475"/>
      <c r="W14" s="101"/>
      <c r="X14" s="433">
        <f>SUMIFS('Daily Activity'!F:F,'Daily Activity'!A:A,C14)</f>
        <v>182.841095890411</v>
      </c>
      <c r="Y14" s="434"/>
      <c r="Z14" s="204">
        <f>SUMIFS('Daily Activity'!G:G,'Daily Activity'!A:A,C14)</f>
        <v>191.24931506849299</v>
      </c>
      <c r="AA14" s="255">
        <f>SUMIFS('Daily Activity'!H:H,'Daily Activity'!A:A,C14)</f>
        <v>46.863013698629999</v>
      </c>
      <c r="AB14" s="204">
        <f>SUMIFS('Daily Activity'!I:I,'Daily Activity'!A:A,C14)</f>
        <v>47.216438356163998</v>
      </c>
      <c r="AC14" s="255">
        <f>SUMIFS('Daily Activity'!J:J,'Daily Activity'!A:A,C14)</f>
        <v>229.704109589041</v>
      </c>
      <c r="AD14" s="204">
        <f>SUMIFS('Daily Activity'!K:K,'Daily Activity'!A:A,C14)</f>
        <v>238.465753424658</v>
      </c>
      <c r="AE14" s="255">
        <f>SUMIFS('Daily Activity'!N:N,'Daily Activity'!M:M,C14)</f>
        <v>189.36986301369899</v>
      </c>
      <c r="AF14" s="204">
        <f>SUMIFS('Daily Activity'!O:O,'Daily Activity'!M:M,C14)</f>
        <v>198.824657534247</v>
      </c>
      <c r="AG14" s="100"/>
    </row>
    <row r="15" spans="1:193" ht="18" customHeight="1">
      <c r="B15" s="90"/>
      <c r="C15" s="438" t="s">
        <v>13</v>
      </c>
      <c r="D15" s="439" t="s">
        <v>13</v>
      </c>
      <c r="E15" s="439"/>
      <c r="F15" s="440"/>
      <c r="G15" s="359">
        <f>SUMIFS('Care for Patients'!C:C,'Care for Patients'!B:B,C15)*100</f>
        <v>75</v>
      </c>
      <c r="H15" s="360"/>
      <c r="I15" s="354">
        <f>SUMIFS('Care for Patients'!D:D,'Care for Patients'!B:B,C15)*100</f>
        <v>89.473684210500011</v>
      </c>
      <c r="J15" s="354"/>
      <c r="K15" s="354">
        <f>SUMIFS('Care for Patients'!E:E,'Care for Patients'!B:B,C15)*100</f>
        <v>23.155017571200002</v>
      </c>
      <c r="L15" s="354"/>
      <c r="M15" s="93"/>
      <c r="N15" s="363">
        <f>SUMIFS('Care for Staff'!$B$3:$B$50,'Care for Staff'!$A$3:$A$50,C15)*100</f>
        <v>11.013215859030836</v>
      </c>
      <c r="O15" s="364"/>
      <c r="P15" s="354">
        <f>'Care for Staff'!H5</f>
        <v>3.4785633533350726</v>
      </c>
      <c r="Q15" s="354"/>
      <c r="R15" s="477">
        <f>('Care for Staff'!M5)*100</f>
        <v>21</v>
      </c>
      <c r="S15" s="478"/>
      <c r="T15" s="479"/>
      <c r="U15" s="475">
        <f>'Care for Staff'!I5</f>
        <v>0.59</v>
      </c>
      <c r="V15" s="475"/>
      <c r="W15" s="101"/>
      <c r="X15" s="433">
        <f>SUMIFS('Daily Activity'!F:F,'Daily Activity'!A:A,C15)</f>
        <v>7.846575342465</v>
      </c>
      <c r="Y15" s="434"/>
      <c r="Z15" s="204">
        <f>SUMIFS('Daily Activity'!G:G,'Daily Activity'!A:A,C15)</f>
        <v>9.013698630136</v>
      </c>
      <c r="AA15" s="255">
        <f>SUMIFS('Daily Activity'!H:H,'Daily Activity'!A:A,C15)</f>
        <v>4.4602739726019998</v>
      </c>
      <c r="AB15" s="204">
        <f>SUMIFS('Daily Activity'!I:I,'Daily Activity'!A:A,C15)</f>
        <v>4.6465753424649998</v>
      </c>
      <c r="AC15" s="255">
        <f>SUMIFS('Daily Activity'!J:J,'Daily Activity'!A:A,C15)</f>
        <v>12.306849315068</v>
      </c>
      <c r="AD15" s="204">
        <f>SUMIFS('Daily Activity'!K:K,'Daily Activity'!A:A,C15)</f>
        <v>13.660273972602001</v>
      </c>
      <c r="AE15" s="255">
        <f>SUMIFS('Daily Activity'!N:N,'Daily Activity'!M:M,C15)</f>
        <v>8.4301369863009992</v>
      </c>
      <c r="AF15" s="204">
        <f>SUMIFS('Daily Activity'!O:O,'Daily Activity'!M:M,C15)</f>
        <v>9.1479452054789991</v>
      </c>
      <c r="AG15" s="100"/>
      <c r="AH15" s="109"/>
    </row>
    <row r="16" spans="1:193" ht="18" customHeight="1">
      <c r="B16" s="90"/>
      <c r="C16" s="356" t="s">
        <v>14</v>
      </c>
      <c r="D16" s="357"/>
      <c r="E16" s="357"/>
      <c r="F16" s="358"/>
      <c r="G16" s="361">
        <f>SUMIFS('Care for Patients'!C:C,'Care for Patients'!B:B,C16)*100</f>
        <v>65.450643776799993</v>
      </c>
      <c r="H16" s="362"/>
      <c r="I16" s="353">
        <f>SUMIFS('Care for Patients'!D:D,'Care for Patients'!B:B,C16)*100</f>
        <v>73.098039215599997</v>
      </c>
      <c r="J16" s="353"/>
      <c r="K16" s="353">
        <f>SUMIFS('Care for Patients'!E:E,'Care for Patients'!B:B,C16)*100</f>
        <v>18.5870044746</v>
      </c>
      <c r="L16" s="353"/>
      <c r="M16" s="119"/>
      <c r="N16" s="382">
        <f>SUMIFS('Care for Staff'!$B$3:$B$50,'Care for Staff'!$A$3:$A$50,C16)*100</f>
        <v>3.2005225342913133</v>
      </c>
      <c r="O16" s="383"/>
      <c r="P16" s="353">
        <f>'Care for Staff'!H6</f>
        <v>17.219842339640216</v>
      </c>
      <c r="Q16" s="353"/>
      <c r="R16" s="415">
        <f>('Care for Staff'!M6)*100</f>
        <v>51</v>
      </c>
      <c r="S16" s="416"/>
      <c r="T16" s="417"/>
      <c r="U16" s="476">
        <f>'Care for Staff'!I6</f>
        <v>3.98</v>
      </c>
      <c r="V16" s="476"/>
      <c r="W16" s="120"/>
      <c r="X16" s="484">
        <f>SUMIFS('Daily Activity'!F:F,'Daily Activity'!A:A,C16)</f>
        <v>227.791780821918</v>
      </c>
      <c r="Y16" s="485"/>
      <c r="Z16" s="202">
        <f>SUMIFS('Daily Activity'!G:G,'Daily Activity'!A:A,C16)</f>
        <v>229.356164383562</v>
      </c>
      <c r="AA16" s="254">
        <f>SUMIFS('Daily Activity'!H:H,'Daily Activity'!A:A,C16)</f>
        <v>62.246575342465</v>
      </c>
      <c r="AB16" s="202">
        <f>SUMIFS('Daily Activity'!I:I,'Daily Activity'!A:A,C16)</f>
        <v>64.493150684930995</v>
      </c>
      <c r="AC16" s="254">
        <f>SUMIFS('Daily Activity'!J:J,'Daily Activity'!A:A,C16)</f>
        <v>290.03835616438403</v>
      </c>
      <c r="AD16" s="202">
        <f>SUMIFS('Daily Activity'!K:K,'Daily Activity'!A:A,C16)</f>
        <v>293.84931506849301</v>
      </c>
      <c r="AE16" s="254">
        <f>SUMIFS('Daily Activity'!N:N,'Daily Activity'!M:M,C16)</f>
        <v>234.791780821918</v>
      </c>
      <c r="AF16" s="202">
        <f>SUMIFS('Daily Activity'!O:O,'Daily Activity'!M:M,C16)</f>
        <v>241.934246575342</v>
      </c>
      <c r="AG16" s="100"/>
    </row>
    <row r="17" spans="1:46" ht="18" customHeight="1">
      <c r="A17" s="82"/>
      <c r="B17" s="90"/>
      <c r="C17" s="438" t="s">
        <v>15</v>
      </c>
      <c r="D17" s="439" t="s">
        <v>15</v>
      </c>
      <c r="E17" s="439"/>
      <c r="F17" s="440"/>
      <c r="G17" s="359">
        <f>SUMIFS('Care for Patients'!C:C,'Care for Patients'!B:B,C17)*100</f>
        <v>78.125</v>
      </c>
      <c r="H17" s="360"/>
      <c r="I17" s="354">
        <f>SUMIFS('Care for Patients'!D:D,'Care for Patients'!B:B,C17)*100</f>
        <v>78.640776699</v>
      </c>
      <c r="J17" s="354"/>
      <c r="K17" s="354">
        <f>SUMIFS('Care for Patients'!E:E,'Care for Patients'!B:B,C17)*100</f>
        <v>12.6680878976</v>
      </c>
      <c r="L17" s="354"/>
      <c r="M17" s="93"/>
      <c r="N17" s="363">
        <f>SUMIFS('Care for Staff'!$B$3:$B$50,'Care for Staff'!$A$3:$A$50,C17)*100</f>
        <v>7.7942322681215899</v>
      </c>
      <c r="O17" s="364"/>
      <c r="P17" s="354">
        <f>'Care for Staff'!H7</f>
        <v>13.20625976712962</v>
      </c>
      <c r="Q17" s="354"/>
      <c r="R17" s="477">
        <f>('Care for Staff'!M7)*100</f>
        <v>45</v>
      </c>
      <c r="S17" s="478"/>
      <c r="T17" s="479"/>
      <c r="U17" s="475">
        <f>'Care for Staff'!I7</f>
        <v>0.08</v>
      </c>
      <c r="V17" s="475"/>
      <c r="W17" s="101"/>
      <c r="X17" s="433">
        <f>SUMIFS('Daily Activity'!F:F,'Daily Activity'!A:A,C17)</f>
        <v>35.430136986301001</v>
      </c>
      <c r="Y17" s="434"/>
      <c r="Z17" s="204">
        <f>SUMIFS('Daily Activity'!G:G,'Daily Activity'!A:A,C17)</f>
        <v>36.895890410958003</v>
      </c>
      <c r="AA17" s="255">
        <f>SUMIFS('Daily Activity'!H:H,'Daily Activity'!A:A,C17)</f>
        <v>8.4904109589040004</v>
      </c>
      <c r="AB17" s="204">
        <f>SUMIFS('Daily Activity'!I:I,'Daily Activity'!A:A,C17)</f>
        <v>9.1068493150680005</v>
      </c>
      <c r="AC17" s="255">
        <f>SUMIFS('Daily Activity'!J:J,'Daily Activity'!A:A,C17)</f>
        <v>43.920547945205001</v>
      </c>
      <c r="AD17" s="204">
        <f>SUMIFS('Daily Activity'!K:K,'Daily Activity'!A:A,C17)</f>
        <v>46.002739726027002</v>
      </c>
      <c r="AE17" s="255">
        <f>SUMIFS('Daily Activity'!N:N,'Daily Activity'!M:M,C17)</f>
        <v>35.049315068493001</v>
      </c>
      <c r="AF17" s="204">
        <f>SUMIFS('Daily Activity'!O:O,'Daily Activity'!M:M,C17)</f>
        <v>37.136986301368999</v>
      </c>
      <c r="AG17" s="100"/>
    </row>
    <row r="18" spans="1:46" ht="18" customHeight="1">
      <c r="A18" s="82"/>
      <c r="B18" s="90"/>
      <c r="C18" s="438" t="s">
        <v>16</v>
      </c>
      <c r="D18" s="439" t="s">
        <v>16</v>
      </c>
      <c r="E18" s="439"/>
      <c r="F18" s="440"/>
      <c r="G18" s="359">
        <f>SUMIFS('Care for Patients'!C:C,'Care for Patients'!B:B,C18)*100</f>
        <v>63.432835820800001</v>
      </c>
      <c r="H18" s="360"/>
      <c r="I18" s="354">
        <f>SUMIFS('Care for Patients'!D:D,'Care for Patients'!B:B,C18)*100</f>
        <v>72.610921501700005</v>
      </c>
      <c r="J18" s="354"/>
      <c r="K18" s="354">
        <f>SUMIFS('Care for Patients'!E:E,'Care for Patients'!B:B,C18)*100</f>
        <v>19.66219336</v>
      </c>
      <c r="L18" s="354"/>
      <c r="M18" s="93"/>
      <c r="N18" s="363">
        <f>SUMIFS('Care for Staff'!$B$3:$B$50,'Care for Staff'!$A$3:$A$50,C18)*100</f>
        <v>2.6350640089646511</v>
      </c>
      <c r="O18" s="364"/>
      <c r="P18" s="354">
        <f>'Care for Staff'!H8</f>
        <v>21.221695315955344</v>
      </c>
      <c r="Q18" s="354"/>
      <c r="R18" s="477">
        <f>('Care for Staff'!M8)*100</f>
        <v>52</v>
      </c>
      <c r="S18" s="478"/>
      <c r="T18" s="479"/>
      <c r="U18" s="475">
        <f>'Care for Staff'!I8</f>
        <v>4.3</v>
      </c>
      <c r="V18" s="475"/>
      <c r="W18" s="101"/>
      <c r="X18" s="433">
        <f>SUMIFS('Daily Activity'!F:F,'Daily Activity'!A:A,C18)</f>
        <v>192.36164383561601</v>
      </c>
      <c r="Y18" s="434"/>
      <c r="Z18" s="204">
        <f>SUMIFS('Daily Activity'!G:G,'Daily Activity'!A:A,C18)</f>
        <v>192.46027397260301</v>
      </c>
      <c r="AA18" s="255">
        <f>SUMIFS('Daily Activity'!H:H,'Daily Activity'!A:A,C18)</f>
        <v>53.756164383561</v>
      </c>
      <c r="AB18" s="204">
        <f>SUMIFS('Daily Activity'!I:I,'Daily Activity'!A:A,C18)</f>
        <v>55.386301369862998</v>
      </c>
      <c r="AC18" s="255">
        <f>SUMIFS('Daily Activity'!J:J,'Daily Activity'!A:A,C18)</f>
        <v>246.11780821917799</v>
      </c>
      <c r="AD18" s="204">
        <f>SUMIFS('Daily Activity'!K:K,'Daily Activity'!A:A,C18)</f>
        <v>247.846575342466</v>
      </c>
      <c r="AE18" s="255">
        <f>SUMIFS('Daily Activity'!N:N,'Daily Activity'!M:M,C18)</f>
        <v>199.74246575342499</v>
      </c>
      <c r="AF18" s="204">
        <f>SUMIFS('Daily Activity'!O:O,'Daily Activity'!M:M,C18)</f>
        <v>204.797260273973</v>
      </c>
      <c r="AG18" s="100"/>
    </row>
    <row r="19" spans="1:46" ht="18" customHeight="1">
      <c r="A19" s="82"/>
      <c r="B19" s="90"/>
      <c r="C19" s="356" t="s">
        <v>17</v>
      </c>
      <c r="D19" s="357"/>
      <c r="E19" s="357"/>
      <c r="F19" s="358"/>
      <c r="G19" s="361">
        <f>SUMIFS('Care for Patients'!C:C,'Care for Patients'!B:B,C19)*100</f>
        <v>77.145522388000003</v>
      </c>
      <c r="H19" s="362"/>
      <c r="I19" s="353">
        <f>SUMIFS('Care for Patients'!D:D,'Care for Patients'!B:B,C19)*100</f>
        <v>76.967471143699996</v>
      </c>
      <c r="J19" s="353"/>
      <c r="K19" s="353">
        <f>SUMIFS('Care for Patients'!E:E,'Care for Patients'!B:B,C19)*100</f>
        <v>18.291836356899999</v>
      </c>
      <c r="L19" s="353"/>
      <c r="M19" s="119"/>
      <c r="N19" s="382">
        <f>SUMIFS('Care for Staff'!$B$3:$B$50,'Care for Staff'!$A$3:$A$50,C19)*100</f>
        <v>3.674108736170044</v>
      </c>
      <c r="O19" s="383"/>
      <c r="P19" s="353">
        <f>'Care for Staff'!H9</f>
        <v>6.401804069688799</v>
      </c>
      <c r="Q19" s="353"/>
      <c r="R19" s="415">
        <f>('Care for Staff'!M9)*100</f>
        <v>43</v>
      </c>
      <c r="S19" s="416"/>
      <c r="T19" s="417"/>
      <c r="U19" s="476">
        <f>'Care for Staff'!I9</f>
        <v>3.18</v>
      </c>
      <c r="V19" s="476"/>
      <c r="W19" s="120"/>
      <c r="X19" s="484">
        <f>SUMIFS('Daily Activity'!F:F,'Daily Activity'!A:A,C19)</f>
        <v>244.86575342465801</v>
      </c>
      <c r="Y19" s="485"/>
      <c r="Z19" s="202">
        <f>SUMIFS('Daily Activity'!G:G,'Daily Activity'!A:A,C19)</f>
        <v>253.86301369863</v>
      </c>
      <c r="AA19" s="254">
        <f>SUMIFS('Daily Activity'!H:H,'Daily Activity'!A:A,C19)</f>
        <v>63.309589041095002</v>
      </c>
      <c r="AB19" s="202">
        <f>SUMIFS('Daily Activity'!I:I,'Daily Activity'!A:A,C19)</f>
        <v>69.621917808218996</v>
      </c>
      <c r="AC19" s="254">
        <f>SUMIFS('Daily Activity'!J:J,'Daily Activity'!A:A,C19)</f>
        <v>308.17534246575298</v>
      </c>
      <c r="AD19" s="202">
        <f>SUMIFS('Daily Activity'!K:K,'Daily Activity'!A:A,C19)</f>
        <v>323.48493150684902</v>
      </c>
      <c r="AE19" s="254">
        <f>SUMIFS('Daily Activity'!N:N,'Daily Activity'!M:M,C19)</f>
        <v>253.66027397260299</v>
      </c>
      <c r="AF19" s="202">
        <f>SUMIFS('Daily Activity'!O:O,'Daily Activity'!M:M,C19)</f>
        <v>265.13972602739699</v>
      </c>
      <c r="AG19" s="100"/>
    </row>
    <row r="20" spans="1:46" ht="18" customHeight="1">
      <c r="A20" s="82"/>
      <c r="B20" s="90"/>
      <c r="C20" s="438" t="s">
        <v>18</v>
      </c>
      <c r="D20" s="439"/>
      <c r="E20" s="439"/>
      <c r="F20" s="440"/>
      <c r="G20" s="359">
        <f>SUMIFS('Care for Patients'!C:C,'Care for Patients'!B:B,C20)*100</f>
        <v>76.7584097859</v>
      </c>
      <c r="H20" s="360"/>
      <c r="I20" s="354">
        <f>SUMIFS('Care for Patients'!D:D,'Care for Patients'!B:B,C20)*100</f>
        <v>76.788990825599996</v>
      </c>
      <c r="J20" s="354"/>
      <c r="K20" s="354">
        <f>SUMIFS('Care for Patients'!E:E,'Care for Patients'!B:B,C20)*100</f>
        <v>17.1904144027</v>
      </c>
      <c r="L20" s="354"/>
      <c r="M20" s="93"/>
      <c r="N20" s="363">
        <f>SUMIFS('Care for Staff'!$B$3:$B$50,'Care for Staff'!$A$3:$A$50,C20)*100</f>
        <v>2.4548872180451138</v>
      </c>
      <c r="O20" s="364"/>
      <c r="P20" s="354">
        <f>'Care for Staff'!H10</f>
        <v>8.4783898885417823</v>
      </c>
      <c r="Q20" s="354"/>
      <c r="R20" s="477">
        <f>('Care for Staff'!M10)*100</f>
        <v>45</v>
      </c>
      <c r="S20" s="478"/>
      <c r="T20" s="479"/>
      <c r="U20" s="475">
        <f>'Care for Staff'!I10</f>
        <v>3.26</v>
      </c>
      <c r="V20" s="475"/>
      <c r="W20" s="101"/>
      <c r="X20" s="433">
        <f>SUMIFS('Daily Activity'!F:F,'Daily Activity'!A:A,C20)</f>
        <v>139.15616438356199</v>
      </c>
      <c r="Y20" s="434"/>
      <c r="Z20" s="204">
        <f>SUMIFS('Daily Activity'!G:G,'Daily Activity'!A:A,C20)</f>
        <v>144.87671232876701</v>
      </c>
      <c r="AA20" s="255">
        <f>SUMIFS('Daily Activity'!H:H,'Daily Activity'!A:A,C20)</f>
        <v>34.328767123287001</v>
      </c>
      <c r="AB20" s="204">
        <f>SUMIFS('Daily Activity'!I:I,'Daily Activity'!A:A,C20)</f>
        <v>37.901369863013002</v>
      </c>
      <c r="AC20" s="255">
        <f>SUMIFS('Daily Activity'!J:J,'Daily Activity'!A:A,C20)</f>
        <v>173.48493150684899</v>
      </c>
      <c r="AD20" s="204">
        <f>SUMIFS('Daily Activity'!K:K,'Daily Activity'!A:A,C20)</f>
        <v>182.77808219178101</v>
      </c>
      <c r="AE20" s="255">
        <f>SUMIFS('Daily Activity'!N:N,'Daily Activity'!M:M,C20)</f>
        <v>144.235616438356</v>
      </c>
      <c r="AF20" s="204">
        <f>SUMIFS('Daily Activity'!O:O,'Daily Activity'!M:M,C20)</f>
        <v>150.438356164384</v>
      </c>
      <c r="AG20" s="100"/>
      <c r="AS20" s="377"/>
      <c r="AT20" s="377"/>
    </row>
    <row r="21" spans="1:46" ht="18" customHeight="1">
      <c r="A21" s="82"/>
      <c r="B21" s="90"/>
      <c r="C21" s="438" t="s">
        <v>19</v>
      </c>
      <c r="D21" s="439"/>
      <c r="E21" s="439"/>
      <c r="F21" s="440"/>
      <c r="G21" s="359">
        <f>SUMIFS('Care for Patients'!C:C,'Care for Patients'!B:B,C21)*100</f>
        <v>80</v>
      </c>
      <c r="H21" s="360"/>
      <c r="I21" s="354">
        <f>SUMIFS('Care for Patients'!D:D,'Care for Patients'!B:B,C21)*100</f>
        <v>77.777777777699995</v>
      </c>
      <c r="J21" s="354"/>
      <c r="K21" s="354">
        <f>SUMIFS('Care for Patients'!E:E,'Care for Patients'!B:B,C21)*100</f>
        <v>20.549927641</v>
      </c>
      <c r="L21" s="354"/>
      <c r="M21" s="93"/>
      <c r="N21" s="363">
        <f>SUMIFS('Care for Staff'!$B$3:$B$50,'Care for Staff'!$A$3:$A$50,C21)*100</f>
        <v>10.610079575596819</v>
      </c>
      <c r="O21" s="364"/>
      <c r="P21" s="354">
        <f>'Care for Staff'!H11</f>
        <v>2.7175389966846022</v>
      </c>
      <c r="Q21" s="354"/>
      <c r="R21" s="477">
        <f>('Care for Staff'!M11)*100</f>
        <v>30</v>
      </c>
      <c r="S21" s="478"/>
      <c r="T21" s="479"/>
      <c r="U21" s="475">
        <f>'Care for Staff'!I11</f>
        <v>4.0599999999999996</v>
      </c>
      <c r="V21" s="475"/>
      <c r="W21" s="101"/>
      <c r="X21" s="433">
        <f>SUMIFS('Daily Activity'!F:F,'Daily Activity'!A:A,C21)</f>
        <v>4.6739726027390001</v>
      </c>
      <c r="Y21" s="434"/>
      <c r="Z21" s="204">
        <f>SUMIFS('Daily Activity'!G:G,'Daily Activity'!A:A,C21)</f>
        <v>4.6630136986300004</v>
      </c>
      <c r="AA21" s="255">
        <f>SUMIFS('Daily Activity'!H:H,'Daily Activity'!A:A,C21)</f>
        <v>2.0027397260269999</v>
      </c>
      <c r="AB21" s="204">
        <f>SUMIFS('Daily Activity'!I:I,'Daily Activity'!A:A,C21)</f>
        <v>2.1534246575339999</v>
      </c>
      <c r="AC21" s="255">
        <f>SUMIFS('Daily Activity'!J:J,'Daily Activity'!A:A,C21)</f>
        <v>6.6767123287669996</v>
      </c>
      <c r="AD21" s="204">
        <f>SUMIFS('Daily Activity'!K:K,'Daily Activity'!A:A,C21)</f>
        <v>6.8164383561640003</v>
      </c>
      <c r="AE21" s="255">
        <f>SUMIFS('Daily Activity'!N:N,'Daily Activity'!M:M,C21)</f>
        <v>5.769863013698</v>
      </c>
      <c r="AF21" s="204">
        <f>SUMIFS('Daily Activity'!O:O,'Daily Activity'!M:M,C21)</f>
        <v>5.8876712328760004</v>
      </c>
      <c r="AG21" s="100"/>
      <c r="AS21" s="377"/>
      <c r="AT21" s="377"/>
    </row>
    <row r="22" spans="1:46" ht="18" customHeight="1">
      <c r="A22" s="82"/>
      <c r="B22" s="90"/>
      <c r="C22" s="438" t="s">
        <v>20</v>
      </c>
      <c r="D22" s="439"/>
      <c r="E22" s="439"/>
      <c r="F22" s="440"/>
      <c r="G22" s="359">
        <f>SUMIFS('Care for Patients'!C:C,'Care for Patients'!B:B,C22)*100</f>
        <v>77.696078431299995</v>
      </c>
      <c r="H22" s="360"/>
      <c r="I22" s="354">
        <f>SUMIFS('Care for Patients'!D:D,'Care for Patients'!B:B,C22)*100</f>
        <v>77.179487179399999</v>
      </c>
      <c r="J22" s="354"/>
      <c r="K22" s="354">
        <f>SUMIFS('Care for Patients'!E:E,'Care for Patients'!B:B,C22)*100</f>
        <v>19.725130157300001</v>
      </c>
      <c r="L22" s="354"/>
      <c r="M22" s="93"/>
      <c r="N22" s="363">
        <f>SUMIFS('Care for Staff'!$B$3:$B$50,'Care for Staff'!$A$3:$A$50,C22)*100</f>
        <v>4.9419831223628687</v>
      </c>
      <c r="O22" s="364"/>
      <c r="P22" s="354">
        <f>'Care for Staff'!H12</f>
        <v>5.2773852315306176</v>
      </c>
      <c r="Q22" s="354"/>
      <c r="R22" s="477">
        <f>('Care for Staff'!M12)*100</f>
        <v>39</v>
      </c>
      <c r="S22" s="478"/>
      <c r="T22" s="479"/>
      <c r="U22" s="475">
        <f>'Care for Staff'!I12</f>
        <v>3.36</v>
      </c>
      <c r="V22" s="475"/>
      <c r="W22" s="101"/>
      <c r="X22" s="433">
        <f>SUMIFS('Daily Activity'!F:F,'Daily Activity'!A:A,C22)</f>
        <v>101.035616438356</v>
      </c>
      <c r="Y22" s="434"/>
      <c r="Z22" s="204">
        <f>SUMIFS('Daily Activity'!G:G,'Daily Activity'!A:A,C22)</f>
        <v>104.323287671233</v>
      </c>
      <c r="AA22" s="255">
        <f>SUMIFS('Daily Activity'!H:H,'Daily Activity'!A:A,C22)</f>
        <v>26.97808219178</v>
      </c>
      <c r="AB22" s="204">
        <f>SUMIFS('Daily Activity'!I:I,'Daily Activity'!A:A,C22)</f>
        <v>29.567123287670999</v>
      </c>
      <c r="AC22" s="255">
        <f>SUMIFS('Daily Activity'!J:J,'Daily Activity'!A:A,C22)</f>
        <v>128.01369863013699</v>
      </c>
      <c r="AD22" s="204">
        <f>SUMIFS('Daily Activity'!K:K,'Daily Activity'!A:A,C22)</f>
        <v>133.890410958904</v>
      </c>
      <c r="AE22" s="255">
        <f>SUMIFS('Daily Activity'!N:N,'Daily Activity'!M:M,C22)</f>
        <v>103.65479452054799</v>
      </c>
      <c r="AF22" s="204">
        <f>SUMIFS('Daily Activity'!O:O,'Daily Activity'!M:M,C22)</f>
        <v>108.813698630137</v>
      </c>
      <c r="AG22" s="100"/>
      <c r="AS22" s="377"/>
      <c r="AT22" s="377"/>
    </row>
    <row r="23" spans="1:46" ht="18" customHeight="1">
      <c r="A23" s="82"/>
      <c r="B23" s="90"/>
      <c r="C23" s="356" t="s">
        <v>21</v>
      </c>
      <c r="D23" s="357"/>
      <c r="E23" s="357"/>
      <c r="F23" s="358"/>
      <c r="G23" s="361">
        <f>SUMIFS('Care for Patients'!C:C,'Care for Patients'!B:B,C23)*100</f>
        <v>78.465346534600002</v>
      </c>
      <c r="H23" s="362"/>
      <c r="I23" s="353">
        <f>SUMIFS('Care for Patients'!D:D,'Care for Patients'!B:B,C23)*100</f>
        <v>81.936416184899997</v>
      </c>
      <c r="J23" s="353"/>
      <c r="K23" s="353">
        <f>SUMIFS('Care for Patients'!E:E,'Care for Patients'!B:B,C23)*100</f>
        <v>16.273955604500003</v>
      </c>
      <c r="L23" s="353"/>
      <c r="M23" s="119"/>
      <c r="N23" s="382">
        <f>SUMIFS('Care for Staff'!$B$3:$B$50,'Care for Staff'!$A$3:$A$50,C23)*100</f>
        <v>2.2126637727434675</v>
      </c>
      <c r="O23" s="383"/>
      <c r="P23" s="353">
        <f>'Care for Staff'!H13</f>
        <v>5.3305309970377479</v>
      </c>
      <c r="Q23" s="353"/>
      <c r="R23" s="415">
        <f>('Care for Staff'!M13)*100</f>
        <v>48</v>
      </c>
      <c r="S23" s="416"/>
      <c r="T23" s="417"/>
      <c r="U23" s="476">
        <f>'Care for Staff'!I13</f>
        <v>5.71</v>
      </c>
      <c r="V23" s="476"/>
      <c r="W23" s="120"/>
      <c r="X23" s="484">
        <f>SUMIFS('Daily Activity'!F:F,'Daily Activity'!A:A,C23)</f>
        <v>407.48219178082201</v>
      </c>
      <c r="Y23" s="485"/>
      <c r="Z23" s="202">
        <f>SUMIFS('Daily Activity'!G:G,'Daily Activity'!A:A,C23)</f>
        <v>418.80821917808203</v>
      </c>
      <c r="AA23" s="254">
        <f>SUMIFS('Daily Activity'!H:H,'Daily Activity'!A:A,C23)</f>
        <v>113.479452054795</v>
      </c>
      <c r="AB23" s="202">
        <f>SUMIFS('Daily Activity'!I:I,'Daily Activity'!A:A,C23)</f>
        <v>107.747945205479</v>
      </c>
      <c r="AC23" s="254">
        <f>SUMIFS('Daily Activity'!J:J,'Daily Activity'!A:A,C23)</f>
        <v>520.96164383561597</v>
      </c>
      <c r="AD23" s="202">
        <f>SUMIFS('Daily Activity'!K:K,'Daily Activity'!A:A,C23)</f>
        <v>526.55616438356196</v>
      </c>
      <c r="AE23" s="254">
        <f>SUMIFS('Daily Activity'!N:N,'Daily Activity'!M:M,C23)</f>
        <v>446.35616438356197</v>
      </c>
      <c r="AF23" s="202">
        <f>SUMIFS('Daily Activity'!O:O,'Daily Activity'!M:M,C23)</f>
        <v>446.208219178082</v>
      </c>
      <c r="AG23" s="100"/>
    </row>
    <row r="24" spans="1:46" ht="18" customHeight="1">
      <c r="A24" s="82"/>
      <c r="B24" s="90"/>
      <c r="C24" s="438" t="s">
        <v>22</v>
      </c>
      <c r="D24" s="439"/>
      <c r="E24" s="439"/>
      <c r="F24" s="440"/>
      <c r="G24" s="359">
        <f>SUMIFS('Care for Patients'!C:C,'Care for Patients'!B:B,C24)*100</f>
        <v>79.591836734599994</v>
      </c>
      <c r="H24" s="360"/>
      <c r="I24" s="354">
        <f>SUMIFS('Care for Patients'!D:D,'Care for Patients'!B:B,C24)*100</f>
        <v>80.980861243999996</v>
      </c>
      <c r="J24" s="354"/>
      <c r="K24" s="354">
        <f>SUMIFS('Care for Patients'!E:E,'Care for Patients'!B:B,C24)*100</f>
        <v>16.368832380699999</v>
      </c>
      <c r="L24" s="354"/>
      <c r="M24" s="93"/>
      <c r="N24" s="363">
        <f>SUMIFS('Care for Staff'!$B$3:$B$50,'Care for Staff'!$A$3:$A$50,C24)*100</f>
        <v>2.5564178837422578</v>
      </c>
      <c r="O24" s="364"/>
      <c r="P24" s="354">
        <f>'Care for Staff'!H14</f>
        <v>4.3975373790677219</v>
      </c>
      <c r="Q24" s="354"/>
      <c r="R24" s="477">
        <f>('Care for Staff'!M14)*100</f>
        <v>44</v>
      </c>
      <c r="S24" s="478"/>
      <c r="T24" s="479"/>
      <c r="U24" s="475">
        <f>'Care for Staff'!I14</f>
        <v>7.37</v>
      </c>
      <c r="V24" s="475"/>
      <c r="W24" s="101"/>
      <c r="X24" s="433">
        <f>SUMIFS('Daily Activity'!F:F,'Daily Activity'!A:A,C24)</f>
        <v>239.846575342466</v>
      </c>
      <c r="Y24" s="434"/>
      <c r="Z24" s="204">
        <f>SUMIFS('Daily Activity'!G:G,'Daily Activity'!A:A,C24)</f>
        <v>248.49315068493101</v>
      </c>
      <c r="AA24" s="255">
        <f>SUMIFS('Daily Activity'!H:H,'Daily Activity'!A:A,C24)</f>
        <v>73.663013698629996</v>
      </c>
      <c r="AB24" s="204">
        <f>SUMIFS('Daily Activity'!I:I,'Daily Activity'!A:A,C24)</f>
        <v>68.583561643834997</v>
      </c>
      <c r="AC24" s="255">
        <f>SUMIFS('Daily Activity'!J:J,'Daily Activity'!A:A,C24)</f>
        <v>313.50958904109598</v>
      </c>
      <c r="AD24" s="204">
        <f>SUMIFS('Daily Activity'!K:K,'Daily Activity'!A:A,C24)</f>
        <v>317.07671232876697</v>
      </c>
      <c r="AE24" s="255">
        <f>SUMIFS('Daily Activity'!N:N,'Daily Activity'!M:M,C24)</f>
        <v>270.06301369863002</v>
      </c>
      <c r="AF24" s="204">
        <f>SUMIFS('Daily Activity'!O:O,'Daily Activity'!M:M,C24)</f>
        <v>269.049315068493</v>
      </c>
      <c r="AG24" s="100"/>
    </row>
    <row r="25" spans="1:46" ht="18" customHeight="1">
      <c r="A25" s="82"/>
      <c r="B25" s="90"/>
      <c r="C25" s="438" t="s">
        <v>23</v>
      </c>
      <c r="D25" s="439"/>
      <c r="E25" s="439"/>
      <c r="F25" s="440"/>
      <c r="G25" s="359">
        <f>SUMIFS('Care for Patients'!C:C,'Care for Patients'!B:B,C25)*100</f>
        <v>77.403846153800004</v>
      </c>
      <c r="H25" s="360"/>
      <c r="I25" s="354">
        <f>SUMIFS('Care for Patients'!D:D,'Care for Patients'!B:B,C25)*100</f>
        <v>83.394160583900003</v>
      </c>
      <c r="J25" s="354"/>
      <c r="K25" s="354">
        <f>SUMIFS('Care for Patients'!E:E,'Care for Patients'!B:B,C25)*100</f>
        <v>16.136861621400001</v>
      </c>
      <c r="L25" s="354"/>
      <c r="M25" s="93"/>
      <c r="N25" s="363">
        <f>SUMIFS('Care for Staff'!$B$3:$B$50,'Care for Staff'!$A$3:$A$50,C25)*100</f>
        <v>1.9880123599270316</v>
      </c>
      <c r="O25" s="364"/>
      <c r="P25" s="354">
        <f>'Care for Staff'!H15</f>
        <v>8.8574146050331208</v>
      </c>
      <c r="Q25" s="354"/>
      <c r="R25" s="477">
        <f>('Care for Staff'!M15)*100</f>
        <v>56.000000000000007</v>
      </c>
      <c r="S25" s="478"/>
      <c r="T25" s="479"/>
      <c r="U25" s="475">
        <f>'Care for Staff'!I15</f>
        <v>3.57</v>
      </c>
      <c r="V25" s="475"/>
      <c r="W25" s="101"/>
      <c r="X25" s="433">
        <f>SUMIFS('Daily Activity'!F:F,'Daily Activity'!A:A,C25)</f>
        <v>167.63561643835601</v>
      </c>
      <c r="Y25" s="434"/>
      <c r="Z25" s="204">
        <f>SUMIFS('Daily Activity'!G:G,'Daily Activity'!A:A,C25)</f>
        <v>170.31506849315099</v>
      </c>
      <c r="AA25" s="255">
        <f>SUMIFS('Daily Activity'!H:H,'Daily Activity'!A:A,C25)</f>
        <v>39.816438356163999</v>
      </c>
      <c r="AB25" s="204">
        <f>SUMIFS('Daily Activity'!I:I,'Daily Activity'!A:A,C25)</f>
        <v>39.164383561643</v>
      </c>
      <c r="AC25" s="255">
        <f>SUMIFS('Daily Activity'!J:J,'Daily Activity'!A:A,C25)</f>
        <v>207.45205479452099</v>
      </c>
      <c r="AD25" s="204">
        <f>SUMIFS('Daily Activity'!K:K,'Daily Activity'!A:A,C25)</f>
        <v>209.47945205479499</v>
      </c>
      <c r="AE25" s="255">
        <f>SUMIFS('Daily Activity'!N:N,'Daily Activity'!M:M,C25)</f>
        <v>176.29315068493199</v>
      </c>
      <c r="AF25" s="204">
        <f>SUMIFS('Daily Activity'!O:O,'Daily Activity'!M:M,C25)</f>
        <v>177.158904109589</v>
      </c>
      <c r="AG25" s="100"/>
    </row>
    <row r="26" spans="1:46" ht="18" customHeight="1">
      <c r="A26" s="82"/>
      <c r="B26" s="90"/>
      <c r="C26" s="356" t="s">
        <v>24</v>
      </c>
      <c r="D26" s="357"/>
      <c r="E26" s="357"/>
      <c r="F26" s="358"/>
      <c r="G26" s="361">
        <f>SUMIFS('Care for Patients'!C:C,'Care for Patients'!B:B,C26)*100</f>
        <v>72.942643391499999</v>
      </c>
      <c r="H26" s="362"/>
      <c r="I26" s="353">
        <f>SUMIFS('Care for Patients'!D:D,'Care for Patients'!B:B,C26)*100</f>
        <v>78.849270664500011</v>
      </c>
      <c r="J26" s="353"/>
      <c r="K26" s="353">
        <f>SUMIFS('Care for Patients'!E:E,'Care for Patients'!B:B,C26)*100</f>
        <v>21.0886806056</v>
      </c>
      <c r="L26" s="353"/>
      <c r="M26" s="119"/>
      <c r="N26" s="382">
        <f>SUMIFS('Care for Staff'!$B$3:$B$50,'Care for Staff'!$A$3:$A$50,C26)*100</f>
        <v>1.8567947081350826</v>
      </c>
      <c r="O26" s="383"/>
      <c r="P26" s="353">
        <f>'Care for Staff'!H16</f>
        <v>7.1226001289190624</v>
      </c>
      <c r="Q26" s="353"/>
      <c r="R26" s="415">
        <f>('Care for Staff'!M16)*100</f>
        <v>52</v>
      </c>
      <c r="S26" s="416"/>
      <c r="T26" s="417"/>
      <c r="U26" s="476">
        <f>'Care for Staff'!I16</f>
        <v>2.46</v>
      </c>
      <c r="V26" s="476"/>
      <c r="W26" s="120"/>
      <c r="X26" s="484">
        <f>SUMIFS('Daily Activity'!F:F,'Daily Activity'!A:A,C26)</f>
        <v>191.31506849315099</v>
      </c>
      <c r="Y26" s="485"/>
      <c r="Z26" s="202">
        <f>SUMIFS('Daily Activity'!G:G,'Daily Activity'!A:A,C26)</f>
        <v>200.48767123287701</v>
      </c>
      <c r="AA26" s="254">
        <f>SUMIFS('Daily Activity'!H:H,'Daily Activity'!A:A,C26)</f>
        <v>55.276712328766997</v>
      </c>
      <c r="AB26" s="202">
        <f>SUMIFS('Daily Activity'!I:I,'Daily Activity'!A:A,C26)</f>
        <v>58.191780821917</v>
      </c>
      <c r="AC26" s="254">
        <f>SUMIFS('Daily Activity'!J:J,'Daily Activity'!A:A,C26)</f>
        <v>246.59178082191801</v>
      </c>
      <c r="AD26" s="202">
        <f>SUMIFS('Daily Activity'!K:K,'Daily Activity'!A:A,C26)</f>
        <v>258.67945205479498</v>
      </c>
      <c r="AE26" s="254">
        <f>SUMIFS('Daily Activity'!N:N,'Daily Activity'!M:M,C26)</f>
        <v>202.58630136986301</v>
      </c>
      <c r="AF26" s="202">
        <f>SUMIFS('Daily Activity'!O:O,'Daily Activity'!M:M,C26)</f>
        <v>211.55068493150699</v>
      </c>
      <c r="AG26" s="100"/>
    </row>
    <row r="27" spans="1:46" ht="18" customHeight="1">
      <c r="A27" s="82"/>
      <c r="B27" s="90"/>
      <c r="C27" s="438" t="s">
        <v>25</v>
      </c>
      <c r="D27" s="439" t="s">
        <v>25</v>
      </c>
      <c r="E27" s="439"/>
      <c r="F27" s="440"/>
      <c r="G27" s="359">
        <f>SUMIFS('Care for Patients'!C:C,'Care for Patients'!B:B,C27)*100</f>
        <v>72.549019607800005</v>
      </c>
      <c r="H27" s="360"/>
      <c r="I27" s="354">
        <f>SUMIFS('Care for Patients'!D:D,'Care for Patients'!B:B,C27)*100</f>
        <v>78.183437221700004</v>
      </c>
      <c r="J27" s="354"/>
      <c r="K27" s="354">
        <f>SUMIFS('Care for Patients'!E:E,'Care for Patients'!B:B,C27)*100</f>
        <v>21.161339421600001</v>
      </c>
      <c r="L27" s="354"/>
      <c r="M27" s="93"/>
      <c r="N27" s="363">
        <f>SUMIFS('Care for Staff'!$B$3:$B$50,'Care for Staff'!$A$3:$A$50,C27)*100</f>
        <v>1.361173876350966</v>
      </c>
      <c r="O27" s="364"/>
      <c r="P27" s="354">
        <f>'Care for Staff'!H17</f>
        <v>7.6572550147206826</v>
      </c>
      <c r="Q27" s="354"/>
      <c r="R27" s="477">
        <f>('Care for Staff'!M17)*100</f>
        <v>51</v>
      </c>
      <c r="S27" s="478"/>
      <c r="T27" s="479"/>
      <c r="U27" s="475">
        <f>'Care for Staff'!I17</f>
        <v>3.02</v>
      </c>
      <c r="V27" s="475"/>
      <c r="W27" s="101"/>
      <c r="X27" s="433">
        <f>SUMIFS('Daily Activity'!F:F,'Daily Activity'!A:A,C27)</f>
        <v>180.175342465753</v>
      </c>
      <c r="Y27" s="434"/>
      <c r="Z27" s="204">
        <f>SUMIFS('Daily Activity'!G:G,'Daily Activity'!A:A,C27)</f>
        <v>189.04657534246601</v>
      </c>
      <c r="AA27" s="255">
        <f>SUMIFS('Daily Activity'!H:H,'Daily Activity'!A:A,C27)</f>
        <v>49.095890410957999</v>
      </c>
      <c r="AB27" s="204">
        <f>SUMIFS('Daily Activity'!I:I,'Daily Activity'!A:A,C27)</f>
        <v>51.353424657533999</v>
      </c>
      <c r="AC27" s="255">
        <f>SUMIFS('Daily Activity'!J:J,'Daily Activity'!A:A,C27)</f>
        <v>229.27123287671199</v>
      </c>
      <c r="AD27" s="204">
        <f>SUMIFS('Daily Activity'!K:K,'Daily Activity'!A:A,C27)</f>
        <v>240.4</v>
      </c>
      <c r="AE27" s="255">
        <f>SUMIFS('Daily Activity'!N:N,'Daily Activity'!M:M,C27)</f>
        <v>188.03013698630099</v>
      </c>
      <c r="AF27" s="204">
        <f>SUMIFS('Daily Activity'!O:O,'Daily Activity'!M:M,C27)</f>
        <v>196.01369863013699</v>
      </c>
      <c r="AG27" s="100"/>
    </row>
    <row r="28" spans="1:46" ht="18" customHeight="1">
      <c r="A28" s="82"/>
      <c r="B28" s="90"/>
      <c r="C28" s="438" t="s">
        <v>26</v>
      </c>
      <c r="D28" s="439" t="s">
        <v>26</v>
      </c>
      <c r="E28" s="439"/>
      <c r="F28" s="440"/>
      <c r="G28" s="359">
        <f>SUMIFS('Care for Patients'!C:C,'Care for Patients'!B:B,C28)*100</f>
        <v>81.081081080999994</v>
      </c>
      <c r="H28" s="360"/>
      <c r="I28" s="354">
        <f>SUMIFS('Care for Patients'!D:D,'Care for Patients'!B:B,C28)*100</f>
        <v>85.585585585499999</v>
      </c>
      <c r="J28" s="354"/>
      <c r="K28" s="354">
        <f>SUMIFS('Care for Patients'!E:E,'Care for Patients'!B:B,C28)*100</f>
        <v>19.780821917800001</v>
      </c>
      <c r="L28" s="354"/>
      <c r="M28" s="93"/>
      <c r="N28" s="363">
        <f>SUMIFS('Care for Staff'!$B$3:$B$50,'Care for Staff'!$A$3:$A$50,C28)*100</f>
        <v>6.815084052703317</v>
      </c>
      <c r="O28" s="364"/>
      <c r="P28" s="354">
        <f>'Care for Staff'!H18</f>
        <v>2.5685481281705518</v>
      </c>
      <c r="Q28" s="354"/>
      <c r="R28" s="477">
        <f>('Care for Staff'!M18)*100</f>
        <v>64</v>
      </c>
      <c r="S28" s="478"/>
      <c r="T28" s="479"/>
      <c r="U28" s="475">
        <f>'Care for Staff'!I18</f>
        <v>0</v>
      </c>
      <c r="V28" s="475"/>
      <c r="W28" s="101"/>
      <c r="X28" s="433">
        <f>SUMIFS('Daily Activity'!F:F,'Daily Activity'!A:A,C28)</f>
        <v>11.139726027397</v>
      </c>
      <c r="Y28" s="434"/>
      <c r="Z28" s="204">
        <f>SUMIFS('Daily Activity'!G:G,'Daily Activity'!A:A,C28)</f>
        <v>11.441095890411001</v>
      </c>
      <c r="AA28" s="255">
        <f>SUMIFS('Daily Activity'!H:H,'Daily Activity'!A:A,C28)</f>
        <v>6.1808219178080002</v>
      </c>
      <c r="AB28" s="204">
        <f>SUMIFS('Daily Activity'!I:I,'Daily Activity'!A:A,C28)</f>
        <v>6.8383561643829998</v>
      </c>
      <c r="AC28" s="255">
        <f>SUMIFS('Daily Activity'!J:J,'Daily Activity'!A:A,C28)</f>
        <v>17.320547945205</v>
      </c>
      <c r="AD28" s="204">
        <f>SUMIFS('Daily Activity'!K:K,'Daily Activity'!A:A,C28)</f>
        <v>18.279452054794</v>
      </c>
      <c r="AE28" s="255">
        <f>SUMIFS('Daily Activity'!N:N,'Daily Activity'!M:M,C28)</f>
        <v>14.556164383561001</v>
      </c>
      <c r="AF28" s="204">
        <f>SUMIFS('Daily Activity'!O:O,'Daily Activity'!M:M,C28)</f>
        <v>15.536986301369</v>
      </c>
      <c r="AG28" s="100"/>
    </row>
    <row r="29" spans="1:46" ht="18" customHeight="1">
      <c r="A29" s="82"/>
      <c r="B29" s="91"/>
      <c r="C29" s="356" t="s">
        <v>27</v>
      </c>
      <c r="D29" s="357"/>
      <c r="E29" s="357"/>
      <c r="F29" s="358"/>
      <c r="G29" s="361">
        <f>SUMIFS('Care for Patients'!C:C,'Care for Patients'!B:B,C29)*100</f>
        <v>75.1769188894</v>
      </c>
      <c r="H29" s="362"/>
      <c r="I29" s="353">
        <f>SUMIFS('Care for Patients'!D:D,'Care for Patients'!B:B,C29)*100</f>
        <v>80.027884280199999</v>
      </c>
      <c r="J29" s="353"/>
      <c r="K29" s="353">
        <f>SUMIFS('Care for Patients'!E:E,'Care for Patients'!B:B,C29)*100</f>
        <v>18.058338777700001</v>
      </c>
      <c r="L29" s="353"/>
      <c r="M29" s="93"/>
      <c r="N29" s="382">
        <f>SUMIFS('Care for Staff'!$B$3:$B$50,'Care for Staff'!$A$3:$A$50,C29)*100</f>
        <v>2.4917179365830564</v>
      </c>
      <c r="O29" s="383"/>
      <c r="P29" s="353">
        <f>'Care for Staff'!H19</f>
        <v>7.9552692329962413</v>
      </c>
      <c r="Q29" s="353"/>
      <c r="R29" s="415">
        <f>('Care for Staff'!M19)*100</f>
        <v>46</v>
      </c>
      <c r="S29" s="416"/>
      <c r="T29" s="417"/>
      <c r="U29" s="476">
        <f>'Care for Staff'!I19</f>
        <v>5.04</v>
      </c>
      <c r="V29" s="476"/>
      <c r="W29" s="101"/>
      <c r="X29" s="484">
        <f>SUMIFS('Daily Activity'!F:F,'Daily Activity'!A:A,C29)</f>
        <v>494.05205479452098</v>
      </c>
      <c r="Y29" s="485"/>
      <c r="Z29" s="202">
        <f>SUMIFS('Daily Activity'!G:G,'Daily Activity'!A:A,C29)</f>
        <v>506.55068493150702</v>
      </c>
      <c r="AA29" s="254">
        <f>SUMIFS('Daily Activity'!H:H,'Daily Activity'!A:A,C29)</f>
        <v>177.03013698630099</v>
      </c>
      <c r="AB29" s="202">
        <f>SUMIFS('Daily Activity'!I:I,'Daily Activity'!A:A,C29)</f>
        <v>163.11232876712299</v>
      </c>
      <c r="AC29" s="254">
        <f>SUMIFS('Daily Activity'!J:J,'Daily Activity'!A:A,C29)</f>
        <v>671.08219178082197</v>
      </c>
      <c r="AD29" s="202">
        <f>SUMIFS('Daily Activity'!K:K,'Daily Activity'!A:A,C29)</f>
        <v>669.66301369863004</v>
      </c>
      <c r="AE29" s="254">
        <f>SUMIFS('Daily Activity'!N:N,'Daily Activity'!M:M,C29)</f>
        <v>603.34794520547996</v>
      </c>
      <c r="AF29" s="202">
        <f>SUMIFS('Daily Activity'!O:O,'Daily Activity'!M:M,C29)</f>
        <v>590.38082191780802</v>
      </c>
      <c r="AG29" s="100"/>
    </row>
    <row r="30" spans="1:46" ht="18" customHeight="1">
      <c r="A30" s="82"/>
      <c r="B30" s="91"/>
      <c r="C30" s="438" t="s">
        <v>28</v>
      </c>
      <c r="D30" s="439" t="s">
        <v>28</v>
      </c>
      <c r="E30" s="439"/>
      <c r="F30" s="440"/>
      <c r="G30" s="359">
        <f>SUMIFS('Care for Patients'!C:C,'Care for Patients'!B:B,C30)*100</f>
        <v>76.470588235199997</v>
      </c>
      <c r="H30" s="360"/>
      <c r="I30" s="360">
        <f>SUMIFS('Care for Patients'!D:D,'Care for Patients'!B:B,C30)*100</f>
        <v>80.6473829201</v>
      </c>
      <c r="J30" s="354"/>
      <c r="K30" s="360">
        <f>SUMIFS('Care for Patients'!E:E,'Care for Patients'!B:B,C30)*100</f>
        <v>18.113464029999999</v>
      </c>
      <c r="L30" s="354"/>
      <c r="M30" s="93"/>
      <c r="N30" s="363">
        <f>SUMIFS('Care for Staff'!$B$3:$B$50,'Care for Staff'!$A$3:$A$50,C30)*100</f>
        <v>2.5215863070222344</v>
      </c>
      <c r="O30" s="441"/>
      <c r="P30" s="360">
        <f>'Care for Staff'!H20</f>
        <v>9.8838846645436629</v>
      </c>
      <c r="Q30" s="354"/>
      <c r="R30" s="477">
        <f>('Care for Staff'!M20)*100</f>
        <v>52</v>
      </c>
      <c r="S30" s="478"/>
      <c r="T30" s="479"/>
      <c r="U30" s="441">
        <f>'Care for Staff'!I20</f>
        <v>5.42</v>
      </c>
      <c r="V30" s="475"/>
      <c r="W30" s="101"/>
      <c r="X30" s="433">
        <f>SUMIFS('Daily Activity'!F:F,'Daily Activity'!A:A,C30)</f>
        <v>263.12328767123302</v>
      </c>
      <c r="Y30" s="434"/>
      <c r="Z30" s="204">
        <f>SUMIFS('Daily Activity'!G:G,'Daily Activity'!A:A,C30)</f>
        <v>271.53698630137001</v>
      </c>
      <c r="AA30" s="255">
        <f>SUMIFS('Daily Activity'!H:H,'Daily Activity'!A:A,C30)</f>
        <v>91.136986301369006</v>
      </c>
      <c r="AB30" s="204">
        <f>SUMIFS('Daily Activity'!I:I,'Daily Activity'!A:A,C30)</f>
        <v>84.868493150684003</v>
      </c>
      <c r="AC30" s="255">
        <f>SUMIFS('Daily Activity'!J:J,'Daily Activity'!A:A,C30)</f>
        <v>354.26027397260299</v>
      </c>
      <c r="AD30" s="204">
        <f>SUMIFS('Daily Activity'!K:K,'Daily Activity'!A:A,C30)</f>
        <v>356.40547945205498</v>
      </c>
      <c r="AE30" s="255">
        <f>SUMIFS('Daily Activity'!N:N,'Daily Activity'!M:M,C30)</f>
        <v>313.81369863013703</v>
      </c>
      <c r="AF30" s="204">
        <f>SUMIFS('Daily Activity'!O:O,'Daily Activity'!M:M,C30)</f>
        <v>304.41369863013699</v>
      </c>
      <c r="AG30" s="100"/>
    </row>
    <row r="31" spans="1:46" ht="18" customHeight="1">
      <c r="A31" s="82"/>
      <c r="B31" s="91"/>
      <c r="C31" s="438" t="s">
        <v>29</v>
      </c>
      <c r="D31" s="439" t="s">
        <v>29</v>
      </c>
      <c r="E31" s="439"/>
      <c r="F31" s="440"/>
      <c r="G31" s="359">
        <f>SUMIFS('Care for Patients'!C:C,'Care for Patients'!B:B,C31)*100</f>
        <v>73.561811505500003</v>
      </c>
      <c r="H31" s="360"/>
      <c r="I31" s="360">
        <f>SUMIFS('Care for Patients'!D:D,'Care for Patients'!B:B,C31)*100</f>
        <v>79.393083980200004</v>
      </c>
      <c r="J31" s="354"/>
      <c r="K31" s="360">
        <f>SUMIFS('Care for Patients'!E:E,'Care for Patients'!B:B,C31)*100</f>
        <v>17.999340766700001</v>
      </c>
      <c r="L31" s="354"/>
      <c r="M31" s="93"/>
      <c r="N31" s="363">
        <f>SUMIFS('Care for Staff'!$B$3:$B$50,'Care for Staff'!$A$3:$A$50,C31)*100</f>
        <v>2.344423375280126</v>
      </c>
      <c r="O31" s="441"/>
      <c r="P31" s="360">
        <f>'Care for Staff'!H21</f>
        <v>12.075502442743204</v>
      </c>
      <c r="Q31" s="354"/>
      <c r="R31" s="477">
        <f>('Care for Staff'!M21)*100</f>
        <v>43</v>
      </c>
      <c r="S31" s="478"/>
      <c r="T31" s="479"/>
      <c r="U31" s="441">
        <f>'Care for Staff'!I21</f>
        <v>5.09</v>
      </c>
      <c r="V31" s="475"/>
      <c r="W31" s="101"/>
      <c r="X31" s="433">
        <f>SUMIFS('Daily Activity'!F:F,'Daily Activity'!A:A,C31)</f>
        <v>230.928767123288</v>
      </c>
      <c r="Y31" s="434"/>
      <c r="Z31" s="204">
        <f>SUMIFS('Daily Activity'!G:G,'Daily Activity'!A:A,C31)</f>
        <v>235.01369863013699</v>
      </c>
      <c r="AA31" s="255">
        <f>SUMIFS('Daily Activity'!H:H,'Daily Activity'!A:A,C31)</f>
        <v>85.893150684931001</v>
      </c>
      <c r="AB31" s="204">
        <f>SUMIFS('Daily Activity'!I:I,'Daily Activity'!A:A,C31)</f>
        <v>78.243835616438005</v>
      </c>
      <c r="AC31" s="255">
        <f>SUMIFS('Daily Activity'!J:J,'Daily Activity'!A:A,C31)</f>
        <v>316.82191780821898</v>
      </c>
      <c r="AD31" s="204">
        <f>SUMIFS('Daily Activity'!K:K,'Daily Activity'!A:A,C31)</f>
        <v>313.25753424657501</v>
      </c>
      <c r="AE31" s="255">
        <f>SUMIFS('Daily Activity'!N:N,'Daily Activity'!M:M,C31)</f>
        <v>289.53424657534202</v>
      </c>
      <c r="AF31" s="204">
        <f>SUMIFS('Daily Activity'!O:O,'Daily Activity'!M:M,C31)</f>
        <v>285.96712328767097</v>
      </c>
      <c r="AG31" s="100"/>
    </row>
    <row r="32" spans="1:46" ht="18" customHeight="1">
      <c r="A32" s="82"/>
      <c r="B32" s="91"/>
      <c r="C32" s="356" t="s">
        <v>30</v>
      </c>
      <c r="D32" s="357"/>
      <c r="E32" s="357"/>
      <c r="F32" s="358"/>
      <c r="G32" s="361">
        <f>SUMIFS('Care for Patients'!C:C,'Care for Patients'!B:B,C32)*100</f>
        <v>70.038289725500007</v>
      </c>
      <c r="H32" s="362"/>
      <c r="I32" s="353">
        <f>SUMIFS('Care for Patients'!D:D,'Care for Patients'!B:B,C32)*100</f>
        <v>77.772349780100001</v>
      </c>
      <c r="J32" s="353"/>
      <c r="K32" s="353">
        <f>SUMIFS('Care for Patients'!E:E,'Care for Patients'!B:B,C32)*100</f>
        <v>15.375041049499998</v>
      </c>
      <c r="L32" s="353"/>
      <c r="M32" s="93"/>
      <c r="N32" s="382">
        <f>SUMIFS('Care for Staff'!$B$3:$B$50,'Care for Staff'!$A$3:$A$50,"Metro South Region")*100</f>
        <v>2.3956424524654114</v>
      </c>
      <c r="O32" s="383"/>
      <c r="P32" s="353">
        <f>'Care for Staff'!H22</f>
        <v>9.8972192572324875</v>
      </c>
      <c r="Q32" s="353"/>
      <c r="R32" s="415">
        <f>('Care for Staff'!M22)*100</f>
        <v>37</v>
      </c>
      <c r="S32" s="416"/>
      <c r="T32" s="417"/>
      <c r="U32" s="476">
        <f>'Care for Staff'!I22</f>
        <v>2.84</v>
      </c>
      <c r="V32" s="476"/>
      <c r="W32" s="101"/>
      <c r="X32" s="484">
        <f>SUMIFS('Daily Activity'!F:F,'Daily Activity'!A:A,C32)</f>
        <v>700.73424657534201</v>
      </c>
      <c r="Y32" s="485"/>
      <c r="Z32" s="202">
        <f>SUMIFS('Daily Activity'!G:G,'Daily Activity'!A:A,C32)</f>
        <v>724.06849315068496</v>
      </c>
      <c r="AA32" s="254">
        <f>SUMIFS('Daily Activity'!H:H,'Daily Activity'!A:A,C32)</f>
        <v>255.65479452054799</v>
      </c>
      <c r="AB32" s="202">
        <f>SUMIFS('Daily Activity'!I:I,'Daily Activity'!A:A,C32)</f>
        <v>254.780821917808</v>
      </c>
      <c r="AC32" s="254">
        <f>SUMIFS('Daily Activity'!J:J,'Daily Activity'!A:A,C32)</f>
        <v>956.38904109588998</v>
      </c>
      <c r="AD32" s="202">
        <f>SUMIFS('Daily Activity'!K:K,'Daily Activity'!A:A,C32)</f>
        <v>978.84931506849296</v>
      </c>
      <c r="AE32" s="254">
        <f>SUMIFS('Daily Activity'!N:N,'Daily Activity'!M:M,C32)</f>
        <v>841.38630136986296</v>
      </c>
      <c r="AF32" s="202">
        <f>SUMIFS('Daily Activity'!O:O,'Daily Activity'!M:M,C32)</f>
        <v>845.46575342465803</v>
      </c>
      <c r="AG32" s="100"/>
    </row>
    <row r="33" spans="1:41" ht="18" customHeight="1">
      <c r="A33" s="82"/>
      <c r="B33" s="91"/>
      <c r="C33" s="438" t="s">
        <v>31</v>
      </c>
      <c r="D33" s="439" t="s">
        <v>31</v>
      </c>
      <c r="E33" s="439"/>
      <c r="F33" s="440"/>
      <c r="G33" s="359">
        <f>SUMIFS('Care for Patients'!C:C,'Care for Patients'!B:B,C33)*100</f>
        <v>69.037656903699997</v>
      </c>
      <c r="H33" s="360"/>
      <c r="I33" s="360">
        <f>SUMIFS('Care for Patients'!D:D,'Care for Patients'!B:B,C33)*100</f>
        <v>77.607165706900005</v>
      </c>
      <c r="J33" s="354"/>
      <c r="K33" s="360">
        <f>SUMIFS('Care for Patients'!E:E,'Care for Patients'!B:B,C33)*100</f>
        <v>14.9118485036</v>
      </c>
      <c r="L33" s="354"/>
      <c r="M33" s="93"/>
      <c r="N33" s="363">
        <f>SUMIFS('Care for Staff'!$B$3:$B$50,'Care for Staff'!$A$3:$A$50,C33)*100</f>
        <v>1.363281937771964</v>
      </c>
      <c r="O33" s="441"/>
      <c r="P33" s="360">
        <f>'Care for Staff'!H23</f>
        <v>12.08879590658568</v>
      </c>
      <c r="Q33" s="354"/>
      <c r="R33" s="477">
        <f>('Care for Staff'!M23)*100</f>
        <v>36</v>
      </c>
      <c r="S33" s="478"/>
      <c r="T33" s="479"/>
      <c r="U33" s="441">
        <f>'Care for Staff'!I23</f>
        <v>3.35</v>
      </c>
      <c r="V33" s="475"/>
      <c r="W33" s="101"/>
      <c r="X33" s="433">
        <f>SUMIFS('Daily Activity'!F:F,'Daily Activity'!A:A,C33)</f>
        <v>274.26027397260299</v>
      </c>
      <c r="Y33" s="434"/>
      <c r="Z33" s="204">
        <f>SUMIFS('Daily Activity'!G:G,'Daily Activity'!A:A,C33)</f>
        <v>288.43013698630102</v>
      </c>
      <c r="AA33" s="255">
        <f>SUMIFS('Daily Activity'!H:H,'Daily Activity'!A:A,C33)</f>
        <v>98</v>
      </c>
      <c r="AB33" s="204">
        <f>SUMIFS('Daily Activity'!I:I,'Daily Activity'!A:A,C33)</f>
        <v>99.378082191779995</v>
      </c>
      <c r="AC33" s="255">
        <f>SUMIFS('Daily Activity'!J:J,'Daily Activity'!A:A,C33)</f>
        <v>372.26027397260299</v>
      </c>
      <c r="AD33" s="204">
        <f>SUMIFS('Daily Activity'!K:K,'Daily Activity'!A:A,C33)</f>
        <v>387.80821917808203</v>
      </c>
      <c r="AE33" s="255">
        <f>SUMIFS('Daily Activity'!N:N,'Daily Activity'!M:M,C33)</f>
        <v>290.71506849315102</v>
      </c>
      <c r="AF33" s="204">
        <f>SUMIFS('Daily Activity'!O:O,'Daily Activity'!M:M,C33)</f>
        <v>300.32054794520502</v>
      </c>
      <c r="AG33" s="100"/>
      <c r="AO33" t="s">
        <v>2</v>
      </c>
    </row>
    <row r="34" spans="1:41" ht="18" customHeight="1">
      <c r="A34" s="82"/>
      <c r="B34" s="91"/>
      <c r="C34" s="438" t="s">
        <v>32</v>
      </c>
      <c r="D34" s="439" t="s">
        <v>32</v>
      </c>
      <c r="E34" s="439"/>
      <c r="F34" s="440"/>
      <c r="G34" s="359">
        <f>SUMIFS('Care for Patients'!C:C,'Care for Patients'!B:B,C34)*100</f>
        <v>73.883928571400006</v>
      </c>
      <c r="H34" s="360"/>
      <c r="I34" s="360">
        <f>SUMIFS('Care for Patients'!D:D,'Care for Patients'!B:B,C34)*100</f>
        <v>80</v>
      </c>
      <c r="J34" s="354"/>
      <c r="K34" s="360">
        <f>SUMIFS('Care for Patients'!E:E,'Care for Patients'!B:B,C34)*100</f>
        <v>14.0671414972</v>
      </c>
      <c r="L34" s="354"/>
      <c r="M34" s="93"/>
      <c r="N34" s="363">
        <f>SUMIFS('Care for Staff'!$B$3:$B$50,'Care for Staff'!$A$3:$A$50,C34)*100</f>
        <v>2.1607464396791638</v>
      </c>
      <c r="O34" s="441"/>
      <c r="P34" s="360">
        <f>'Care for Staff'!H24</f>
        <v>6.9843334176270124</v>
      </c>
      <c r="Q34" s="354"/>
      <c r="R34" s="477">
        <f>('Care for Staff'!M24)*100</f>
        <v>38</v>
      </c>
      <c r="S34" s="478"/>
      <c r="T34" s="479"/>
      <c r="U34" s="441">
        <f>'Care for Staff'!I24</f>
        <v>2.4700000000000002</v>
      </c>
      <c r="V34" s="475"/>
      <c r="W34" s="101"/>
      <c r="X34" s="433">
        <f>SUMIFS('Daily Activity'!F:F,'Daily Activity'!A:A,C34)</f>
        <v>253.58356164383599</v>
      </c>
      <c r="Y34" s="434"/>
      <c r="Z34" s="204">
        <f>SUMIFS('Daily Activity'!G:G,'Daily Activity'!A:A,C34)</f>
        <v>255.58904109589</v>
      </c>
      <c r="AA34" s="255">
        <f>SUMIFS('Daily Activity'!H:H,'Daily Activity'!A:A,C34)</f>
        <v>102.235616438356</v>
      </c>
      <c r="AB34" s="204">
        <f>SUMIFS('Daily Activity'!I:I,'Daily Activity'!A:A,C34)</f>
        <v>97.813698630136997</v>
      </c>
      <c r="AC34" s="255">
        <f>SUMIFS('Daily Activity'!J:J,'Daily Activity'!A:A,C34)</f>
        <v>355.81917808219202</v>
      </c>
      <c r="AD34" s="204">
        <f>SUMIFS('Daily Activity'!K:K,'Daily Activity'!A:A,C34)</f>
        <v>353.40273972602699</v>
      </c>
      <c r="AE34" s="255">
        <f>SUMIFS('Daily Activity'!N:N,'Daily Activity'!M:M,C34)</f>
        <v>335.23013698630098</v>
      </c>
      <c r="AF34" s="204">
        <f>SUMIFS('Daily Activity'!O:O,'Daily Activity'!M:M,C34)</f>
        <v>333.92602739725999</v>
      </c>
      <c r="AG34" s="100"/>
    </row>
    <row r="35" spans="1:41" ht="18" customHeight="1">
      <c r="A35" s="82"/>
      <c r="B35" s="91"/>
      <c r="C35" s="438" t="s">
        <v>33</v>
      </c>
      <c r="D35" s="439" t="s">
        <v>33</v>
      </c>
      <c r="E35" s="439"/>
      <c r="F35" s="440"/>
      <c r="G35" s="359">
        <f>SUMIFS('Care for Patients'!C:C,'Care for Patients'!B:B,C35)*100</f>
        <v>67.537313432799991</v>
      </c>
      <c r="H35" s="360"/>
      <c r="I35" s="360">
        <f>SUMIFS('Care for Patients'!D:D,'Care for Patients'!B:B,C35)*100</f>
        <v>74.90530303029999</v>
      </c>
      <c r="J35" s="354"/>
      <c r="K35" s="360">
        <f>SUMIFS('Care for Patients'!E:E,'Care for Patients'!B:B,C35)*100</f>
        <v>17.754379595100001</v>
      </c>
      <c r="L35" s="354"/>
      <c r="M35" s="93"/>
      <c r="N35" s="363">
        <f>SUMIFS('Care for Staff'!$B$3:$B50,'Care for Staff'!$A$3:$A$50,C35)*100</f>
        <v>4.5735435048412123</v>
      </c>
      <c r="O35" s="364"/>
      <c r="P35" s="354">
        <f>'Care for Staff'!H25</f>
        <v>12.898628069671938</v>
      </c>
      <c r="Q35" s="354"/>
      <c r="R35" s="477">
        <f>('Care for Staff'!M25)*100</f>
        <v>36</v>
      </c>
      <c r="S35" s="478"/>
      <c r="T35" s="479"/>
      <c r="U35" s="475">
        <f>'Care for Staff'!I25</f>
        <v>2.78</v>
      </c>
      <c r="V35" s="475"/>
      <c r="W35" s="101"/>
      <c r="X35" s="433">
        <f>SUMIFS('Daily Activity'!F:F,'Daily Activity'!A:A,C35)</f>
        <v>172.890410958904</v>
      </c>
      <c r="Y35" s="434"/>
      <c r="Z35" s="204">
        <f>SUMIFS('Daily Activity'!G:G,'Daily Activity'!A:A,C35)</f>
        <v>180.049315068493</v>
      </c>
      <c r="AA35" s="255">
        <f>SUMIFS('Daily Activity'!H:H,'Daily Activity'!A:A,C35)</f>
        <v>55.419178082191003</v>
      </c>
      <c r="AB35" s="204">
        <f>SUMIFS('Daily Activity'!I:I,'Daily Activity'!A:A,C35)</f>
        <v>57.589041095890003</v>
      </c>
      <c r="AC35" s="255">
        <f>SUMIFS('Daily Activity'!J:J,'Daily Activity'!A:A,C35)</f>
        <v>228.30958904109599</v>
      </c>
      <c r="AD35" s="204">
        <f>SUMIFS('Daily Activity'!K:K,'Daily Activity'!A:A,C35)</f>
        <v>237.63835616438399</v>
      </c>
      <c r="AE35" s="255">
        <f>SUMIFS('Daily Activity'!N:N,'Daily Activity'!M:M,C35)</f>
        <v>215.44109589041099</v>
      </c>
      <c r="AF35" s="204">
        <f>SUMIFS('Daily Activity'!O:O,'Daily Activity'!M:M,C35)</f>
        <v>211.219178082192</v>
      </c>
      <c r="AG35" s="100"/>
    </row>
    <row r="36" spans="1:41" ht="18" customHeight="1">
      <c r="A36" s="82"/>
      <c r="B36" s="91"/>
      <c r="C36" s="356" t="s">
        <v>34</v>
      </c>
      <c r="D36" s="357"/>
      <c r="E36" s="357"/>
      <c r="F36" s="358"/>
      <c r="G36" s="361">
        <f>SUMIFS('Care for Patients'!C:C,'Care for Patients'!B:B,C36)*100</f>
        <v>79.016681299299989</v>
      </c>
      <c r="H36" s="362"/>
      <c r="I36" s="353">
        <f>SUMIFS('Care for Patients'!D:D,'Care for Patients'!B:B,C36)*100</f>
        <v>81.246698362299995</v>
      </c>
      <c r="J36" s="353"/>
      <c r="K36" s="353">
        <f>SUMIFS('Care for Patients'!E:E,'Care for Patients'!B:B,C36)*100</f>
        <v>15.370077355799999</v>
      </c>
      <c r="L36" s="353"/>
      <c r="M36" s="93"/>
      <c r="N36" s="382">
        <f>SUMIFS('Care for Staff'!$B$3:$B$50,'Care for Staff'!$A$3:$A$50,C36)*100</f>
        <v>1.7442529838431138</v>
      </c>
      <c r="O36" s="383"/>
      <c r="P36" s="353">
        <f>'Care for Staff'!H26</f>
        <v>6.5935863601233251</v>
      </c>
      <c r="Q36" s="353"/>
      <c r="R36" s="415">
        <f>('Care for Staff'!M26)*100</f>
        <v>46</v>
      </c>
      <c r="S36" s="416"/>
      <c r="T36" s="417"/>
      <c r="U36" s="476">
        <f>'Care for Staff'!I26</f>
        <v>2.81</v>
      </c>
      <c r="V36" s="476"/>
      <c r="W36" s="101"/>
      <c r="X36" s="484">
        <f>SUMIFS('Daily Activity'!F:F,'Daily Activity'!A:A,C36)</f>
        <v>299.78904109589001</v>
      </c>
      <c r="Y36" s="485"/>
      <c r="Z36" s="202">
        <f>SUMIFS('Daily Activity'!G:G,'Daily Activity'!A:A,C36)</f>
        <v>310.25753424657501</v>
      </c>
      <c r="AA36" s="254">
        <f>SUMIFS('Daily Activity'!H:H,'Daily Activity'!A:A,C36)</f>
        <v>76.663013698629996</v>
      </c>
      <c r="AB36" s="202">
        <f>SUMIFS('Daily Activity'!I:I,'Daily Activity'!A:A,C36)</f>
        <v>75.583561643834997</v>
      </c>
      <c r="AC36" s="254">
        <f>SUMIFS('Daily Activity'!J:J,'Daily Activity'!A:A,C36)</f>
        <v>376.45205479452102</v>
      </c>
      <c r="AD36" s="202">
        <f>SUMIFS('Daily Activity'!K:K,'Daily Activity'!A:A,C36)</f>
        <v>385.841095890411</v>
      </c>
      <c r="AE36" s="254">
        <f>SUMIFS('Daily Activity'!N:N,'Daily Activity'!M:M,C36)</f>
        <v>330.72602739726</v>
      </c>
      <c r="AF36" s="202">
        <f>SUMIFS('Daily Activity'!O:O,'Daily Activity'!M:M,C36)</f>
        <v>338.53698630137001</v>
      </c>
      <c r="AG36" s="100"/>
    </row>
    <row r="37" spans="1:41" ht="18" customHeight="1" thickBot="1">
      <c r="A37" s="82"/>
      <c r="B37" s="91"/>
      <c r="C37" s="438" t="s">
        <v>35</v>
      </c>
      <c r="D37" s="439" t="s">
        <v>35</v>
      </c>
      <c r="E37" s="439"/>
      <c r="F37" s="440"/>
      <c r="G37" s="389">
        <f>SUMIFS('Care for Patients'!C:C,'Care for Patients'!B:B,C37)*100</f>
        <v>79.016681299299989</v>
      </c>
      <c r="H37" s="390"/>
      <c r="I37" s="354">
        <f>SUMIFS('Care for Patients'!D:D,'Care for Patients'!B:B,C37)*100</f>
        <v>81.246698362299995</v>
      </c>
      <c r="J37" s="354"/>
      <c r="K37" s="354">
        <f>SUMIFS('Care for Patients'!E:E,'Care for Patients'!B:B,C37)*100</f>
        <v>15.370077355799999</v>
      </c>
      <c r="L37" s="354"/>
      <c r="M37" s="93"/>
      <c r="N37" s="363">
        <f>SUMIFS('Care for Staff'!$B$3:$B$50,'Care for Staff'!$A$3:$A$50,C37)*100</f>
        <v>1.6238800827015856</v>
      </c>
      <c r="O37" s="364"/>
      <c r="P37" s="354">
        <f>'Care for Staff'!H27</f>
        <v>7.9975431547428633</v>
      </c>
      <c r="Q37" s="354"/>
      <c r="R37" s="477">
        <f>('Care for Staff'!M27)*100</f>
        <v>46</v>
      </c>
      <c r="S37" s="478"/>
      <c r="T37" s="479"/>
      <c r="U37" s="475">
        <f>'Care for Staff'!I27</f>
        <v>3.29</v>
      </c>
      <c r="V37" s="475"/>
      <c r="W37" s="126"/>
      <c r="X37" s="486">
        <f>SUMIFS('Daily Activity'!F:F,'Daily Activity'!A:A,C37)</f>
        <v>299.78904109589001</v>
      </c>
      <c r="Y37" s="487"/>
      <c r="Z37" s="201">
        <f>SUMIFS('Daily Activity'!G:G,'Daily Activity'!A:A,C37)</f>
        <v>310.25753424657501</v>
      </c>
      <c r="AA37" s="256">
        <f>SUMIFS('Daily Activity'!H:H,'Daily Activity'!A:A,C37)</f>
        <v>76.663013698629996</v>
      </c>
      <c r="AB37" s="201">
        <f>SUMIFS('Daily Activity'!I:I,'Daily Activity'!A:A,C37)</f>
        <v>75.583561643834997</v>
      </c>
      <c r="AC37" s="256">
        <f>SUMIFS('Daily Activity'!J:J,'Daily Activity'!A:A,C37)</f>
        <v>376.45205479452102</v>
      </c>
      <c r="AD37" s="201">
        <f>SUMIFS('Daily Activity'!K:K,'Daily Activity'!A:A,C37)</f>
        <v>385.841095890411</v>
      </c>
      <c r="AE37" s="256">
        <f>SUMIFS('Daily Activity'!N:N,'Daily Activity'!M:M,C37)</f>
        <v>330.72602739726</v>
      </c>
      <c r="AF37" s="201">
        <f>SUMIFS('Daily Activity'!O:O,'Daily Activity'!M:M,C37)</f>
        <v>338.53698630137001</v>
      </c>
      <c r="AG37" s="100"/>
    </row>
    <row r="38" spans="1:41" ht="23.25" customHeight="1" thickTop="1">
      <c r="A38" s="82"/>
      <c r="B38" s="200"/>
      <c r="C38" s="387" t="s">
        <v>36</v>
      </c>
      <c r="D38" s="388"/>
      <c r="E38" s="388"/>
      <c r="F38" s="388"/>
      <c r="G38" s="384">
        <f>SUMIFS('Care for Patients'!C:C,'Care for Patients'!B:B,C38)*100</f>
        <v>74.151111111099993</v>
      </c>
      <c r="H38" s="384"/>
      <c r="I38" s="384">
        <f>SUMIFS('Care for Patients'!D:D,'Care for Patients'!B:B,C38)*100</f>
        <v>79.191695340199999</v>
      </c>
      <c r="J38" s="384"/>
      <c r="K38" s="384">
        <f>SUMIFS('Care for Patients'!E:E,'Care for Patients'!B:B,C38)*100</f>
        <v>17.146926612400001</v>
      </c>
      <c r="L38" s="384"/>
      <c r="M38" s="95"/>
      <c r="N38" s="385">
        <f>SUMIFS('Care for Staff'!$B$3:$B$50,'Care for Staff'!$A$3:$A$50,C38)*100</f>
        <v>2.5430025882734979</v>
      </c>
      <c r="O38" s="386"/>
      <c r="P38" s="355">
        <f>'Care for Staff'!H28</f>
        <v>7.2998047772350034</v>
      </c>
      <c r="Q38" s="355"/>
      <c r="R38" s="488">
        <f>('Care for Staff'!M28)*100</f>
        <v>43</v>
      </c>
      <c r="S38" s="488"/>
      <c r="T38" s="488"/>
      <c r="U38" s="386">
        <f>'Care for Staff'!I28</f>
        <v>3.44</v>
      </c>
      <c r="V38" s="386"/>
      <c r="W38" s="346"/>
      <c r="X38" s="489">
        <f>SUMIFS('Daily Activity'!F:F,'Daily Activity'!A:A,C38)</f>
        <v>2756.7315068493099</v>
      </c>
      <c r="Y38" s="489"/>
      <c r="Z38" s="203">
        <f>SUMIFS('Daily Activity'!G:G,'Daily Activity'!A:A,C38)</f>
        <v>2843.6575342465799</v>
      </c>
      <c r="AA38" s="203">
        <f>SUMIFS('Daily Activity'!H:H,'Daily Activity'!A:A,C38)</f>
        <v>854.98630136986299</v>
      </c>
      <c r="AB38" s="203">
        <f>SUMIFS('Daily Activity'!I:I,'Daily Activity'!A:A,C38)</f>
        <v>845.39726027397296</v>
      </c>
      <c r="AC38" s="203">
        <f>SUMIFS('Daily Activity'!J:J,'Daily Activity'!A:A,C38)</f>
        <v>3611.7178082191799</v>
      </c>
      <c r="AD38" s="203">
        <f>SUMIFS('Daily Activity'!K:K,'Daily Activity'!A:A,C38)</f>
        <v>3689.0547945205499</v>
      </c>
      <c r="AE38" s="203">
        <f>SUMIFS('Daily Activity'!N:N,'Daily Activity'!M:M,C38)</f>
        <v>3110.66301369863</v>
      </c>
      <c r="AF38" s="203">
        <f>SUMIFS('Daily Activity'!O:O,'Daily Activity'!M:M,C38)</f>
        <v>3147.19178082192</v>
      </c>
      <c r="AG38" s="89"/>
    </row>
    <row r="39" spans="1:41" ht="19.899999999999999" customHeight="1">
      <c r="A39" s="82"/>
      <c r="B39"/>
      <c r="C39" s="84"/>
      <c r="D39" s="38"/>
      <c r="N39" s="68"/>
      <c r="O39" s="60"/>
      <c r="Q39" s="66"/>
      <c r="R39" s="60"/>
      <c r="S39" s="60"/>
      <c r="T39" s="60"/>
      <c r="U39" s="60"/>
      <c r="V39" s="60"/>
      <c r="W39" s="60"/>
    </row>
    <row r="40" spans="1:41" ht="11.45" customHeight="1">
      <c r="B40"/>
      <c r="N40" s="67"/>
      <c r="O40" s="65"/>
      <c r="Q40" s="66"/>
      <c r="R40" s="60"/>
      <c r="S40" s="60"/>
      <c r="T40" s="60"/>
      <c r="U40" s="60"/>
      <c r="V40" s="60"/>
      <c r="W40" s="60"/>
    </row>
    <row r="41" spans="1:41" ht="11.45" customHeight="1">
      <c r="B41"/>
      <c r="N41" s="67"/>
      <c r="O41" s="65"/>
      <c r="Q41" s="66"/>
      <c r="R41" s="60"/>
      <c r="S41" s="60"/>
      <c r="T41" s="60"/>
      <c r="U41" s="60"/>
      <c r="V41" s="60"/>
      <c r="W41" s="60"/>
    </row>
    <row r="42" spans="1:41" ht="20.100000000000001" customHeight="1">
      <c r="B42"/>
      <c r="R42" s="34"/>
      <c r="S42" s="34"/>
      <c r="T42" s="34"/>
      <c r="U42" s="34"/>
      <c r="V42" s="34"/>
      <c r="W42" s="34"/>
    </row>
    <row r="43" spans="1:41" ht="20.100000000000001" customHeight="1">
      <c r="B43"/>
    </row>
    <row r="44" spans="1:41" ht="20.100000000000001" customHeight="1">
      <c r="B44"/>
    </row>
    <row r="45" spans="1:41" ht="20.100000000000001" customHeight="1">
      <c r="B45"/>
      <c r="G45" s="3"/>
      <c r="H45" s="3"/>
      <c r="I45" s="3"/>
      <c r="J45" s="3"/>
      <c r="K45" s="3"/>
      <c r="L45" s="3"/>
      <c r="M45" s="3"/>
      <c r="N45" s="3"/>
      <c r="O45" s="3"/>
      <c r="P45" s="3"/>
      <c r="Q45" s="3"/>
      <c r="R45" s="62"/>
      <c r="S45" s="61"/>
      <c r="AG45" s="1"/>
    </row>
    <row r="46" spans="1:41" ht="33.75" customHeight="1" thickBot="1">
      <c r="B46"/>
      <c r="C46" s="31"/>
      <c r="D46" s="31"/>
      <c r="E46" s="31"/>
      <c r="F46" s="31"/>
      <c r="G46" s="3"/>
      <c r="H46" s="3"/>
      <c r="I46" s="3"/>
      <c r="J46" s="3"/>
      <c r="K46" s="3"/>
      <c r="L46" s="3"/>
      <c r="M46" s="3"/>
      <c r="N46" s="3"/>
      <c r="O46" s="3"/>
      <c r="P46" s="3"/>
      <c r="Q46" s="3"/>
      <c r="R46" s="62"/>
      <c r="S46" s="61"/>
      <c r="T46" s="96"/>
      <c r="Z46" s="96"/>
      <c r="AG46" s="1"/>
    </row>
    <row r="47" spans="1:41" ht="90.75" customHeight="1" thickTop="1">
      <c r="B47" s="131"/>
      <c r="C47" s="399" t="s">
        <v>37</v>
      </c>
      <c r="D47" s="400"/>
      <c r="E47" s="400"/>
      <c r="F47" s="400"/>
      <c r="G47" s="40" t="s">
        <v>38</v>
      </c>
      <c r="H47" s="40" t="s">
        <v>39</v>
      </c>
      <c r="I47" s="40" t="s">
        <v>38</v>
      </c>
      <c r="J47" s="40" t="s">
        <v>39</v>
      </c>
      <c r="K47" s="40" t="s">
        <v>38</v>
      </c>
      <c r="L47" s="40" t="s">
        <v>39</v>
      </c>
      <c r="M47" s="402" t="s">
        <v>38</v>
      </c>
      <c r="N47" s="402"/>
      <c r="O47" s="40" t="s">
        <v>39</v>
      </c>
      <c r="P47" s="41" t="s">
        <v>40</v>
      </c>
      <c r="Q47" s="41" t="s">
        <v>41</v>
      </c>
      <c r="R47" s="403"/>
      <c r="S47" s="130"/>
      <c r="T47" s="402" t="s">
        <v>42</v>
      </c>
      <c r="U47" s="402"/>
      <c r="V47" s="403" t="s">
        <v>43</v>
      </c>
      <c r="W47" s="403"/>
      <c r="X47" s="403"/>
      <c r="Z47" s="410" t="s">
        <v>44</v>
      </c>
      <c r="AA47" s="411"/>
      <c r="AB47" s="411"/>
      <c r="AC47" s="411"/>
      <c r="AD47" s="102"/>
      <c r="AE47" s="379" t="s">
        <v>45</v>
      </c>
      <c r="AF47" s="379" t="s">
        <v>46</v>
      </c>
      <c r="AG47" s="85"/>
    </row>
    <row r="48" spans="1:41" ht="15.75" customHeight="1" thickBot="1">
      <c r="B48" s="80"/>
      <c r="C48" s="32"/>
      <c r="D48" s="33"/>
      <c r="E48" s="33"/>
      <c r="F48" s="33"/>
      <c r="G48" s="42" t="s">
        <v>47</v>
      </c>
      <c r="H48" s="42" t="s">
        <v>47</v>
      </c>
      <c r="I48" s="42" t="s">
        <v>48</v>
      </c>
      <c r="J48" s="42" t="s">
        <v>48</v>
      </c>
      <c r="K48" s="42" t="s">
        <v>49</v>
      </c>
      <c r="L48" s="42" t="s">
        <v>49</v>
      </c>
      <c r="M48" s="407" t="s">
        <v>50</v>
      </c>
      <c r="N48" s="407"/>
      <c r="O48" s="42" t="s">
        <v>50</v>
      </c>
      <c r="P48" s="42" t="s">
        <v>51</v>
      </c>
      <c r="Q48" s="42" t="s">
        <v>52</v>
      </c>
      <c r="R48" s="404"/>
      <c r="S48" s="130"/>
      <c r="T48" s="409"/>
      <c r="U48" s="409"/>
      <c r="V48" s="480"/>
      <c r="W48" s="480"/>
      <c r="X48" s="480"/>
      <c r="Z48" s="412"/>
      <c r="AA48" s="413"/>
      <c r="AB48" s="413"/>
      <c r="AC48" s="413"/>
      <c r="AD48" s="137"/>
      <c r="AE48" s="414"/>
      <c r="AF48" s="414"/>
      <c r="AG48" s="138"/>
    </row>
    <row r="49" spans="1:44" ht="18.600000000000001" customHeight="1" thickTop="1">
      <c r="A49" s="13"/>
      <c r="B49" s="80"/>
      <c r="C49" s="396" t="s">
        <v>11</v>
      </c>
      <c r="D49" s="397"/>
      <c r="E49" s="397"/>
      <c r="F49" s="398"/>
      <c r="G49" s="205">
        <f>SUMIFS('Service Delivery'!M:M,'Service Delivery'!L:L,'PPI REPORT'!$G$48,'Service Delivery'!K:K,C49)</f>
        <v>8.3000000000000007</v>
      </c>
      <c r="H49" s="206">
        <f>SUMIFS('Service Delivery'!N:N,'Service Delivery'!L:L,'PPI REPORT'!$H$48,'Service Delivery'!K:K,C49)</f>
        <v>17.3</v>
      </c>
      <c r="I49" s="205">
        <f>SUMIFS('Service Delivery'!M:M,'Service Delivery'!L:L,'PPI REPORT'!$I$48,'Service Delivery'!K:K,C49)</f>
        <v>10.6</v>
      </c>
      <c r="J49" s="206">
        <f>SUMIFS('Service Delivery'!N:N,'Service Delivery'!L:L,'PPI REPORT'!$J$48,'Service Delivery'!K:K,C49)</f>
        <v>21.8</v>
      </c>
      <c r="K49" s="205">
        <f>SUMIFS('Service Delivery'!M:M,'Service Delivery'!L:L,'PPI REPORT'!$K$48,'Service Delivery'!K:K,C49)</f>
        <v>11.5</v>
      </c>
      <c r="L49" s="206">
        <f>SUMIFS('Service Delivery'!N:N,'Service Delivery'!L:L,'PPI REPORT'!$L$48,'Service Delivery'!K:K,C49)</f>
        <v>22.9</v>
      </c>
      <c r="M49" s="405">
        <f>SUMIFS('Service Delivery'!M:M,'Service Delivery'!L:L,'PPI REPORT'!$M$48,'Service Delivery'!K:K,C49)</f>
        <v>23.7</v>
      </c>
      <c r="N49" s="406"/>
      <c r="O49" s="206">
        <f>SUMIFS('Service Delivery'!N:N,'Service Delivery'!L:L,'PPI REPORT'!$O$48,'Service Delivery'!K:K,C49)</f>
        <v>59.4</v>
      </c>
      <c r="P49" s="159">
        <f>SUMIFS('Service Delivery'!$B$6:$B$31,'Service Delivery'!$A$6:$A$31,C49)*100</f>
        <v>51.722510618200005</v>
      </c>
      <c r="Q49" s="159">
        <f>SUMIFS('Service Delivery'!$C$6:$C$31,'Service Delivery'!$A$6:$A$31,C49)*100</f>
        <v>86.180573835200008</v>
      </c>
      <c r="R49" s="159">
        <f>SUMIFS('Service Delivery'!$E$6:$E$31,'Service Delivery'!$D$6:$D$31,C49)*100</f>
        <v>73.900196979599997</v>
      </c>
      <c r="S49" s="13"/>
      <c r="T49" s="408">
        <f>SUM(T50:U51)</f>
        <v>298296</v>
      </c>
      <c r="U49" s="408"/>
      <c r="V49" s="481">
        <f>SUMIFS('Value for Money'!E7:E32,'Value for Money'!B7:B32,C49)</f>
        <v>1250.4329771187297</v>
      </c>
      <c r="W49" s="482"/>
      <c r="X49" s="483"/>
      <c r="Y49" s="13"/>
      <c r="Z49" s="451"/>
      <c r="AA49" s="357"/>
      <c r="AB49" s="357"/>
      <c r="AC49" s="357"/>
      <c r="AD49" s="357"/>
      <c r="AE49" s="108"/>
      <c r="AF49" s="107"/>
      <c r="AG49" s="75"/>
      <c r="AH49" s="13"/>
    </row>
    <row r="50" spans="1:44" ht="18.600000000000001" customHeight="1">
      <c r="A50" s="13"/>
      <c r="B50" s="80"/>
      <c r="C50" s="70"/>
      <c r="D50" s="377" t="s">
        <v>12</v>
      </c>
      <c r="E50" s="377"/>
      <c r="F50" s="378"/>
      <c r="G50" s="207">
        <f>SUMIFS('Service Delivery'!V:V,'Service Delivery'!U:U,'PPI REPORT'!$G$48,'Service Delivery'!T:T,D50)</f>
        <v>8.3000000000000007</v>
      </c>
      <c r="H50" s="208">
        <f>SUMIFS('Service Delivery'!W:W,'Service Delivery'!U:U,'PPI REPORT'!$H$48,'Service Delivery'!T:T,D50)</f>
        <v>17.3</v>
      </c>
      <c r="I50" s="207">
        <f>SUMIFS('Service Delivery'!V:V,'Service Delivery'!U:U,'PPI REPORT'!$I$48,'Service Delivery'!T:T,D50)</f>
        <v>10.6</v>
      </c>
      <c r="J50" s="208">
        <f>SUMIFS('Service Delivery'!W:W,'Service Delivery'!U:U,'PPI REPORT'!$J$48,'Service Delivery'!T:T,D50)</f>
        <v>21.8</v>
      </c>
      <c r="K50" s="207">
        <f>SUMIFS('Service Delivery'!V:V,'Service Delivery'!U:U,'PPI REPORT'!$K$48,'Service Delivery'!T:T,D50)</f>
        <v>11.5</v>
      </c>
      <c r="L50" s="208">
        <f>SUMIFS('Service Delivery'!W:W,'Service Delivery'!U:U,'PPI REPORT'!$L$48,'Service Delivery'!T:T,D50)</f>
        <v>22.9</v>
      </c>
      <c r="M50" s="373">
        <f>SUMIFS('Service Delivery'!V:V,'Service Delivery'!U:U,'PPI REPORT'!$M$48,'Service Delivery'!T:T,D50)</f>
        <v>24.1</v>
      </c>
      <c r="N50" s="374"/>
      <c r="O50" s="208">
        <f>SUMIFS('Service Delivery'!W:W,'Service Delivery'!U:U,'PPI REPORT'!$O$48,'Service Delivery'!T:T,D50)</f>
        <v>60.2</v>
      </c>
      <c r="P50" s="208">
        <f>SUMIFS('Service Delivery'!$B$6:$B$31,'Service Delivery'!$A$6:$A$31,D50)*100</f>
        <v>49.331963000999998</v>
      </c>
      <c r="Q50" s="156">
        <f>SUMIFS('Service Delivery'!$C$6:$C$31,'Service Delivery'!$A$6:$A$31,D50)*100</f>
        <v>85.472779369600005</v>
      </c>
      <c r="R50" s="156">
        <f>SUMIFS('Service Delivery'!$E$6:$E$31,'Service Delivery'!$D$6:$D$31,D50)*100</f>
        <v>74.004606778500005</v>
      </c>
      <c r="S50" s="13"/>
      <c r="T50" s="370">
        <f>SUMIFS('Value for Money'!F:F,'Value for Money'!B:B,D50)</f>
        <v>271951</v>
      </c>
      <c r="U50" s="370"/>
      <c r="V50" s="424">
        <f>SUMIFS('Value for Money'!$E$7:$E$32,'Value for Money'!$B$7:$B$32,$D50)</f>
        <v>1181.4162914450931</v>
      </c>
      <c r="W50" s="424"/>
      <c r="X50" s="424"/>
      <c r="Y50" s="13"/>
      <c r="Z50" s="447" t="s">
        <v>53</v>
      </c>
      <c r="AA50" s="448"/>
      <c r="AB50" s="448"/>
      <c r="AC50" s="448"/>
      <c r="AD50" s="448"/>
      <c r="AE50" s="110">
        <f>ROGS!B2</f>
        <v>0.98</v>
      </c>
      <c r="AF50" s="111">
        <f>ROGS!C2</f>
        <v>0.97</v>
      </c>
      <c r="AG50" s="75"/>
      <c r="AH50" s="13"/>
    </row>
    <row r="51" spans="1:44" ht="18.600000000000001" customHeight="1">
      <c r="A51" s="13"/>
      <c r="B51" s="80"/>
      <c r="C51" s="70"/>
      <c r="D51" s="377" t="s">
        <v>13</v>
      </c>
      <c r="E51" s="377"/>
      <c r="F51" s="378"/>
      <c r="G51" s="207">
        <f>SUMIFS('Service Delivery'!V:V,'Service Delivery'!U:U,'PPI REPORT'!$G$48,'Service Delivery'!T:T,D51)</f>
        <v>7.9</v>
      </c>
      <c r="H51" s="208">
        <f>SUMIFS('Service Delivery'!W:W,'Service Delivery'!U:U,'PPI REPORT'!$H$48,'Service Delivery'!T:T,D51)</f>
        <v>17.8</v>
      </c>
      <c r="I51" s="207">
        <f>SUMIFS('Service Delivery'!V:V,'Service Delivery'!U:U,'PPI REPORT'!$I$48,'Service Delivery'!T:T,D51)</f>
        <v>10</v>
      </c>
      <c r="J51" s="208">
        <f>SUMIFS('Service Delivery'!W:W,'Service Delivery'!U:U,'PPI REPORT'!$J$48,'Service Delivery'!T:T,D51)</f>
        <v>22.3</v>
      </c>
      <c r="K51" s="207">
        <f>SUMIFS('Service Delivery'!V:V,'Service Delivery'!U:U,'PPI REPORT'!$K$48,'Service Delivery'!T:T,D51)</f>
        <v>10.6</v>
      </c>
      <c r="L51" s="208">
        <f>SUMIFS('Service Delivery'!W:W,'Service Delivery'!U:U,'PPI REPORT'!$L$48,'Service Delivery'!T:T,D51)</f>
        <v>22.8</v>
      </c>
      <c r="M51" s="373">
        <f>SUMIFS('Service Delivery'!V:V,'Service Delivery'!U:U,'PPI REPORT'!$M$48,'Service Delivery'!T:T,D51)</f>
        <v>17</v>
      </c>
      <c r="N51" s="374"/>
      <c r="O51" s="208">
        <f>SUMIFS('Service Delivery'!W:W,'Service Delivery'!U:U,'PPI REPORT'!$O$48,'Service Delivery'!T:T,D51)</f>
        <v>44.8</v>
      </c>
      <c r="P51" s="208">
        <f>SUMIFS('Service Delivery'!$B$6:$B$31,'Service Delivery'!$A$6:$A$31,D51)*100</f>
        <v>78.612716762999995</v>
      </c>
      <c r="Q51" s="156">
        <f>SUMIFS('Service Delivery'!$C$6:$C$31,'Service Delivery'!$A$6:$A$31,D51)*100</f>
        <v>94.174757281499993</v>
      </c>
      <c r="R51" s="156">
        <f>SUMIFS('Service Delivery'!$E$6:$E$31,'Service Delivery'!$D$6:$D$31,D51)*100</f>
        <v>28.571428571399998</v>
      </c>
      <c r="S51" s="13"/>
      <c r="T51" s="370">
        <f>SUMIFS('Value for Money'!F:F,'Value for Money'!B:B,D51)</f>
        <v>26345</v>
      </c>
      <c r="U51" s="370"/>
      <c r="V51" s="424">
        <f>SUMIFS('Value for Money'!$E$7:$E$32,'Value for Money'!$B$7:$B$32,$D51)</f>
        <v>2545.3274500983907</v>
      </c>
      <c r="W51" s="424"/>
      <c r="X51" s="424"/>
      <c r="Y51" s="13"/>
      <c r="Z51" s="422" t="s">
        <v>54</v>
      </c>
      <c r="AA51" s="423"/>
      <c r="AB51" s="423"/>
      <c r="AC51" s="423"/>
      <c r="AD51" s="450"/>
      <c r="AE51" s="97">
        <f>ROGS!B3</f>
        <v>0.98</v>
      </c>
      <c r="AF51" s="97">
        <f>ROGS!C3</f>
        <v>0.98</v>
      </c>
      <c r="AG51" s="75"/>
      <c r="AH51" s="13"/>
    </row>
    <row r="52" spans="1:44" ht="18.600000000000001" customHeight="1">
      <c r="A52" s="13"/>
      <c r="B52" s="80"/>
      <c r="C52" s="356" t="s">
        <v>14</v>
      </c>
      <c r="D52" s="357"/>
      <c r="E52" s="357"/>
      <c r="F52" s="395"/>
      <c r="G52" s="209">
        <f>SUMIFS('Service Delivery'!M:M,'Service Delivery'!L:L,'PPI REPORT'!$G$48,'Service Delivery'!K:K,C52)</f>
        <v>7.4</v>
      </c>
      <c r="H52" s="210">
        <f>SUMIFS('Service Delivery'!N:N,'Service Delivery'!L:L,'PPI REPORT'!$H$48,'Service Delivery'!K:K,C52)</f>
        <v>14</v>
      </c>
      <c r="I52" s="209">
        <f>SUMIFS('Service Delivery'!M:M,'Service Delivery'!L:L,'PPI REPORT'!$I$48,'Service Delivery'!K:K,C52)</f>
        <v>9.1</v>
      </c>
      <c r="J52" s="210">
        <f>SUMIFS('Service Delivery'!N:N,'Service Delivery'!L:L,'PPI REPORT'!$J$48,'Service Delivery'!K:K,C52)</f>
        <v>16.899999999999999</v>
      </c>
      <c r="K52" s="209">
        <f>SUMIFS('Service Delivery'!M:M,'Service Delivery'!L:L,'PPI REPORT'!$K$48,'Service Delivery'!K:K,C52)</f>
        <v>9.9</v>
      </c>
      <c r="L52" s="210">
        <f>SUMIFS('Service Delivery'!N:N,'Service Delivery'!L:L,'PPI REPORT'!$L$48,'Service Delivery'!K:K,C52)</f>
        <v>18.399999999999999</v>
      </c>
      <c r="M52" s="375">
        <f>SUMIFS('Service Delivery'!M:M,'Service Delivery'!L:L,'PPI REPORT'!$M$48,'Service Delivery'!K:K,C52)</f>
        <v>18.8</v>
      </c>
      <c r="N52" s="376"/>
      <c r="O52" s="210">
        <f>SUMIFS('Service Delivery'!N:N,'Service Delivery'!L:L,'PPI REPORT'!$O$48,'Service Delivery'!K:K,C52)</f>
        <v>51.3</v>
      </c>
      <c r="P52" s="157">
        <f>SUMIFS('Service Delivery'!$B$6:$B$31,'Service Delivery'!$A$6:$A$31,C52)*100</f>
        <v>62.8247834776</v>
      </c>
      <c r="Q52" s="157">
        <f>SUMIFS('Service Delivery'!$C$6:$C$31,'Service Delivery'!$A$6:$A$31,C52)*100</f>
        <v>89.381792267899996</v>
      </c>
      <c r="R52" s="157">
        <f>SUMIFS('Service Delivery'!$E$6:$E$31,'Service Delivery'!$D$6:$D$31,C52)*100</f>
        <v>85.326278659599993</v>
      </c>
      <c r="S52" s="13"/>
      <c r="T52" s="365">
        <f>SUM(T53:U54)</f>
        <v>283245</v>
      </c>
      <c r="U52" s="365"/>
      <c r="V52" s="428">
        <f>SUMIFS('Value for Money'!E7:E32,'Value for Money'!B7:B32,C52)</f>
        <v>1092.1459568003256</v>
      </c>
      <c r="W52" s="428"/>
      <c r="X52" s="428"/>
      <c r="Y52" s="13"/>
      <c r="Z52" s="422" t="s">
        <v>55</v>
      </c>
      <c r="AA52" s="423"/>
      <c r="AB52" s="423"/>
      <c r="AC52" s="423"/>
      <c r="AD52" s="450"/>
      <c r="AE52" s="97">
        <f>ROGS!B4</f>
        <v>0.95</v>
      </c>
      <c r="AF52" s="97">
        <f>ROGS!C4</f>
        <v>0.93</v>
      </c>
      <c r="AG52" s="75"/>
      <c r="AH52" s="13"/>
    </row>
    <row r="53" spans="1:44" ht="18.600000000000001" customHeight="1">
      <c r="A53" s="13"/>
      <c r="B53" s="80"/>
      <c r="C53" s="70"/>
      <c r="D53" s="377" t="s">
        <v>15</v>
      </c>
      <c r="E53" s="377"/>
      <c r="F53" s="378"/>
      <c r="G53" s="207">
        <f>SUMIFS('Service Delivery'!V:V,'Service Delivery'!U:U,'PPI REPORT'!$G$48,'Service Delivery'!T:T,D53)</f>
        <v>6.6</v>
      </c>
      <c r="H53" s="208">
        <f>SUMIFS('Service Delivery'!W:W,'Service Delivery'!U:U,'PPI REPORT'!$H$48,'Service Delivery'!T:T,D53)</f>
        <v>13.5</v>
      </c>
      <c r="I53" s="207">
        <f>SUMIFS('Service Delivery'!V:V,'Service Delivery'!U:U,'PPI REPORT'!$I$48,'Service Delivery'!T:T,D53)</f>
        <v>7.9</v>
      </c>
      <c r="J53" s="208">
        <f>SUMIFS('Service Delivery'!W:W,'Service Delivery'!U:U,'PPI REPORT'!$J$48,'Service Delivery'!T:T,D53)</f>
        <v>14.1</v>
      </c>
      <c r="K53" s="207">
        <f>SUMIFS('Service Delivery'!V:V,'Service Delivery'!U:U,'PPI REPORT'!$K$48,'Service Delivery'!T:T,D53)</f>
        <v>8.1999999999999993</v>
      </c>
      <c r="L53" s="208">
        <f>SUMIFS('Service Delivery'!W:W,'Service Delivery'!U:U,'PPI REPORT'!$L$48,'Service Delivery'!T:T,D53)</f>
        <v>14.3</v>
      </c>
      <c r="M53" s="373">
        <f>SUMIFS('Service Delivery'!V:V,'Service Delivery'!U:U,'PPI REPORT'!$M$48,'Service Delivery'!T:T,D53)</f>
        <v>12.4</v>
      </c>
      <c r="N53" s="374"/>
      <c r="O53" s="208">
        <f>SUMIFS('Service Delivery'!W:W,'Service Delivery'!U:U,'PPI REPORT'!$O$48,'Service Delivery'!T:T,D53)</f>
        <v>39</v>
      </c>
      <c r="P53" s="156">
        <f>SUMIFS('Service Delivery'!$B$6:$B$31,'Service Delivery'!$A$6:$A$31,D53)*100</f>
        <v>79.259259259199993</v>
      </c>
      <c r="Q53" s="156">
        <f>SUMIFS('Service Delivery'!$C$6:$C$31,'Service Delivery'!$A$6:$A$31,D53)*100</f>
        <v>93.961038961</v>
      </c>
      <c r="R53" s="156">
        <f>SUMIFS('Service Delivery'!$E$6:$E$31,'Service Delivery'!$D$6:$D$31,D53)*100</f>
        <v>64.516129032199999</v>
      </c>
      <c r="S53" s="13"/>
      <c r="T53" s="370">
        <f>SUMIFS('Value for Money'!F:F,'Value for Money'!B:B,D53)</f>
        <v>29226</v>
      </c>
      <c r="U53" s="370"/>
      <c r="V53" s="424">
        <f>SUMIFS('Value for Money'!$E$7:$E$32,'Value for Money'!$B$7:$B$32,$D53)</f>
        <v>1157.070466275462</v>
      </c>
      <c r="W53" s="424"/>
      <c r="X53" s="424"/>
      <c r="Y53" s="13"/>
      <c r="Z53" s="451" t="s">
        <v>56</v>
      </c>
      <c r="AA53" s="357"/>
      <c r="AB53" s="357"/>
      <c r="AC53" s="357"/>
      <c r="AD53" s="395"/>
      <c r="AE53" s="227">
        <f>ROGS!B6</f>
        <v>1093.017664049321</v>
      </c>
      <c r="AF53" s="227">
        <f>ROGS!C6</f>
        <v>1421.0037497937838</v>
      </c>
      <c r="AG53" s="75"/>
      <c r="AH53" s="13"/>
      <c r="AQ53" t="s">
        <v>2</v>
      </c>
    </row>
    <row r="54" spans="1:44" ht="18.600000000000001" customHeight="1">
      <c r="A54" s="13"/>
      <c r="B54" s="80"/>
      <c r="C54" s="69"/>
      <c r="D54" s="377" t="s">
        <v>16</v>
      </c>
      <c r="E54" s="377"/>
      <c r="F54" s="378"/>
      <c r="G54" s="207">
        <f>SUMIFS('Service Delivery'!V:V,'Service Delivery'!U:U,'PPI REPORT'!$G$48,'Service Delivery'!T:T,D54)</f>
        <v>7.5</v>
      </c>
      <c r="H54" s="208">
        <f>SUMIFS('Service Delivery'!W:W,'Service Delivery'!U:U,'PPI REPORT'!$H$48,'Service Delivery'!T:T,D54)</f>
        <v>14.2</v>
      </c>
      <c r="I54" s="207">
        <f>SUMIFS('Service Delivery'!V:V,'Service Delivery'!U:U,'PPI REPORT'!$I$48,'Service Delivery'!T:T,D54)</f>
        <v>9.3000000000000007</v>
      </c>
      <c r="J54" s="208">
        <f>SUMIFS('Service Delivery'!W:W,'Service Delivery'!U:U,'PPI REPORT'!$J$48,'Service Delivery'!T:T,D54)</f>
        <v>17.100000000000001</v>
      </c>
      <c r="K54" s="207">
        <f>SUMIFS('Service Delivery'!V:V,'Service Delivery'!U:U,'PPI REPORT'!$K$48,'Service Delivery'!T:T,D54)</f>
        <v>10.3</v>
      </c>
      <c r="L54" s="208">
        <f>SUMIFS('Service Delivery'!W:W,'Service Delivery'!U:U,'PPI REPORT'!$L$48,'Service Delivery'!T:T,D54)</f>
        <v>18.899999999999999</v>
      </c>
      <c r="M54" s="373">
        <f>SUMIFS('Service Delivery'!V:V,'Service Delivery'!U:U,'PPI REPORT'!$M$48,'Service Delivery'!T:T,D54)</f>
        <v>20.399999999999999</v>
      </c>
      <c r="N54" s="374"/>
      <c r="O54" s="208">
        <f>SUMIFS('Service Delivery'!W:W,'Service Delivery'!U:U,'PPI REPORT'!$O$48,'Service Delivery'!T:T,D54)</f>
        <v>53</v>
      </c>
      <c r="P54" s="156">
        <f>SUMIFS('Service Delivery'!$B$6:$B$31,'Service Delivery'!$A$6:$A$31,D54)*100</f>
        <v>58.0575848732</v>
      </c>
      <c r="Q54" s="156">
        <f>SUMIFS('Service Delivery'!$C$6:$C$31,'Service Delivery'!$A$6:$A$31,D54)*100</f>
        <v>87.650380554799995</v>
      </c>
      <c r="R54" s="156">
        <f>SUMIFS('Service Delivery'!$E$6:$E$31,'Service Delivery'!$D$6:$D$31,D54)*100</f>
        <v>85.791561485700001</v>
      </c>
      <c r="S54" s="13"/>
      <c r="T54" s="370">
        <f>SUMIFS('Value for Money'!F:F,'Value for Money'!B:B,D54)</f>
        <v>254019</v>
      </c>
      <c r="U54" s="370"/>
      <c r="V54" s="424">
        <f>SUMIFS('Value for Money'!$E$7:$E$32,'Value for Money'!$B$7:$B$32,$D54)</f>
        <v>1080.0892377592609</v>
      </c>
      <c r="W54" s="424"/>
      <c r="X54" s="424"/>
      <c r="Y54" s="13"/>
      <c r="Z54" s="451" t="s">
        <v>57</v>
      </c>
      <c r="AA54" s="357"/>
      <c r="AB54" s="357"/>
      <c r="AC54" s="357"/>
      <c r="AD54" s="357"/>
      <c r="AE54" s="227">
        <f>ROGS!B7</f>
        <v>256.47000000000003</v>
      </c>
      <c r="AF54" s="227">
        <f>ROGS!C7</f>
        <v>232.63</v>
      </c>
      <c r="AG54" s="75"/>
      <c r="AH54" s="13"/>
    </row>
    <row r="55" spans="1:44" ht="18.600000000000001" customHeight="1">
      <c r="A55" s="11"/>
      <c r="B55" s="80"/>
      <c r="C55" s="356" t="s">
        <v>17</v>
      </c>
      <c r="D55" s="357"/>
      <c r="E55" s="357"/>
      <c r="F55" s="395"/>
      <c r="G55" s="209">
        <f>SUMIFS('Service Delivery'!M:M,'Service Delivery'!L:L,'PPI REPORT'!$G$48,'Service Delivery'!K:K,C55)</f>
        <v>7.9</v>
      </c>
      <c r="H55" s="210">
        <f>SUMIFS('Service Delivery'!N:N,'Service Delivery'!L:L,'PPI REPORT'!$H$48,'Service Delivery'!K:K,C55)</f>
        <v>18.100000000000001</v>
      </c>
      <c r="I55" s="209">
        <f>SUMIFS('Service Delivery'!M:M,'Service Delivery'!L:L,'PPI REPORT'!$I$48,'Service Delivery'!K:K,C55)</f>
        <v>9.6</v>
      </c>
      <c r="J55" s="210">
        <f>SUMIFS('Service Delivery'!N:N,'Service Delivery'!L:L,'PPI REPORT'!$J$48,'Service Delivery'!K:K,C55)</f>
        <v>20.6</v>
      </c>
      <c r="K55" s="209">
        <f>SUMIFS('Service Delivery'!M:M,'Service Delivery'!L:L,'PPI REPORT'!$K$48,'Service Delivery'!K:K,C55)</f>
        <v>10.1</v>
      </c>
      <c r="L55" s="210">
        <f>SUMIFS('Service Delivery'!N:N,'Service Delivery'!L:L,'PPI REPORT'!$L$48,'Service Delivery'!K:K,C55)</f>
        <v>21.5</v>
      </c>
      <c r="M55" s="375">
        <f>SUMIFS('Service Delivery'!M:M,'Service Delivery'!L:L,'PPI REPORT'!$M$48,'Service Delivery'!K:K,C55)</f>
        <v>18.3</v>
      </c>
      <c r="N55" s="376"/>
      <c r="O55" s="210">
        <f>SUMIFS('Service Delivery'!N:N,'Service Delivery'!L:L,'PPI REPORT'!$O$48,'Service Delivery'!K:K,C55)</f>
        <v>52.5</v>
      </c>
      <c r="P55" s="157">
        <f>SUMIFS('Service Delivery'!$B$6:$B$31,'Service Delivery'!$A$6:$A$31,C55)*100</f>
        <v>57.115953726100003</v>
      </c>
      <c r="Q55" s="157">
        <f>SUMIFS('Service Delivery'!$C$6:$C$31,'Service Delivery'!$A$6:$A$31,C55)*100</f>
        <v>89.497716894900009</v>
      </c>
      <c r="R55" s="157">
        <f>SUMIFS('Service Delivery'!$E$6:$E$31,'Service Delivery'!$D$6:$D$31,C55)*100</f>
        <v>71.2750716332</v>
      </c>
      <c r="S55" s="12"/>
      <c r="T55" s="365">
        <f>SUM(T56:U58)</f>
        <v>435972</v>
      </c>
      <c r="U55" s="365"/>
      <c r="V55" s="428">
        <f>SUMIFS('Value for Money'!E7:E32,'Value for Money'!B7:B32,C55)</f>
        <v>1299.6794836675335</v>
      </c>
      <c r="W55" s="428"/>
      <c r="X55" s="428"/>
      <c r="Y55" s="132"/>
      <c r="Z55" s="447" t="s">
        <v>58</v>
      </c>
      <c r="AA55" s="448"/>
      <c r="AB55" s="448"/>
      <c r="AC55" s="448"/>
      <c r="AD55" s="449"/>
      <c r="AE55" s="99">
        <f>ROGS!B9</f>
        <v>1318384</v>
      </c>
      <c r="AF55" s="99">
        <f>ROGS!C9</f>
        <v>4485580</v>
      </c>
      <c r="AG55" s="75"/>
      <c r="AH55" s="133"/>
      <c r="AR55" t="s">
        <v>2</v>
      </c>
    </row>
    <row r="56" spans="1:44" ht="18.600000000000001" customHeight="1">
      <c r="A56" s="11"/>
      <c r="B56" s="80"/>
      <c r="C56" s="70"/>
      <c r="D56" s="219" t="s">
        <v>18</v>
      </c>
      <c r="E56" s="71"/>
      <c r="F56" s="72"/>
      <c r="G56" s="207">
        <f>SUMIFS('Service Delivery'!V:V,'Service Delivery'!U:U,'PPI REPORT'!$G$48,'Service Delivery'!T:T,D56)</f>
        <v>7.7</v>
      </c>
      <c r="H56" s="208">
        <f>SUMIFS('Service Delivery'!W:W,'Service Delivery'!U:U,'PPI REPORT'!$H$48,'Service Delivery'!T:T,D56)</f>
        <v>17.7</v>
      </c>
      <c r="I56" s="207">
        <f>SUMIFS('Service Delivery'!V:V,'Service Delivery'!U:U,'PPI REPORT'!$I$48,'Service Delivery'!T:T,D56)</f>
        <v>9.6</v>
      </c>
      <c r="J56" s="208">
        <f>SUMIFS('Service Delivery'!W:W,'Service Delivery'!U:U,'PPI REPORT'!$J$48,'Service Delivery'!T:T,D56)</f>
        <v>20.3</v>
      </c>
      <c r="K56" s="207">
        <f>SUMIFS('Service Delivery'!V:V,'Service Delivery'!U:U,'PPI REPORT'!$K$48,'Service Delivery'!T:T,D56)</f>
        <v>9.9</v>
      </c>
      <c r="L56" s="208">
        <f>SUMIFS('Service Delivery'!W:W,'Service Delivery'!U:U,'PPI REPORT'!$L$48,'Service Delivery'!T:T,D56)</f>
        <v>20.9</v>
      </c>
      <c r="M56" s="373">
        <f>SUMIFS('Service Delivery'!V:V,'Service Delivery'!U:U,'PPI REPORT'!$M$48,'Service Delivery'!T:T,D56)</f>
        <v>18.5</v>
      </c>
      <c r="N56" s="374"/>
      <c r="O56" s="208">
        <f>SUMIFS('Service Delivery'!W:W,'Service Delivery'!U:U,'PPI REPORT'!$O$48,'Service Delivery'!T:T,D56)</f>
        <v>53</v>
      </c>
      <c r="P56" s="156">
        <f>SUMIFS('Service Delivery'!$B$6:$B$31,'Service Delivery'!$A$6:$A$31,D56)*100</f>
        <v>57.570004746000002</v>
      </c>
      <c r="Q56" s="156">
        <f>SUMIFS('Service Delivery'!$C$6:$C$31,'Service Delivery'!$A$6:$A$31,D56)*100</f>
        <v>89.125130707500006</v>
      </c>
      <c r="R56" s="156">
        <f>SUMIFS('Service Delivery'!$E$6:$E$31,'Service Delivery'!$D$6:$D$31,D56)*100</f>
        <v>81.631205673700009</v>
      </c>
      <c r="S56" s="12"/>
      <c r="T56" s="370">
        <f>SUMIFS('Value for Money'!F:F,'Value for Money'!B:B,D56)</f>
        <v>232928</v>
      </c>
      <c r="U56" s="370"/>
      <c r="V56" s="424">
        <f>SUMIFS('Value for Money'!$E$7:$E$32,'Value for Money'!$B$7:$B$32,$D56)</f>
        <v>1397.42228714219</v>
      </c>
      <c r="W56" s="424"/>
      <c r="X56" s="424"/>
      <c r="Y56" s="132"/>
      <c r="Z56" s="422" t="s">
        <v>59</v>
      </c>
      <c r="AA56" s="423"/>
      <c r="AB56" s="423"/>
      <c r="AC56" s="423"/>
      <c r="AD56" s="450"/>
      <c r="AE56" s="112">
        <f>ROGS!B10</f>
        <v>234.6</v>
      </c>
      <c r="AF56" s="112">
        <f>ROGS!C10</f>
        <v>163.69999999999999</v>
      </c>
      <c r="AG56" s="75"/>
      <c r="AH56" s="133"/>
    </row>
    <row r="57" spans="1:44" ht="18.600000000000001" customHeight="1">
      <c r="A57" s="11"/>
      <c r="B57" s="80"/>
      <c r="C57" s="69"/>
      <c r="D57" s="377" t="s">
        <v>19</v>
      </c>
      <c r="E57" s="377"/>
      <c r="F57" s="378"/>
      <c r="G57" s="207">
        <f>SUMIFS('Service Delivery'!V:V,'Service Delivery'!U:U,'PPI REPORT'!$G$48,'Service Delivery'!T:T,D57)</f>
        <v>6.6</v>
      </c>
      <c r="H57" s="208">
        <f>SUMIFS('Service Delivery'!W:W,'Service Delivery'!U:U,'PPI REPORT'!$H$48,'Service Delivery'!T:T,D57)</f>
        <v>19.7</v>
      </c>
      <c r="I57" s="207">
        <f>SUMIFS('Service Delivery'!V:V,'Service Delivery'!U:U,'PPI REPORT'!$I$48,'Service Delivery'!T:T,D57)</f>
        <v>8.3000000000000007</v>
      </c>
      <c r="J57" s="208">
        <f>SUMIFS('Service Delivery'!W:W,'Service Delivery'!U:U,'PPI REPORT'!$J$48,'Service Delivery'!T:T,D57)</f>
        <v>15.4</v>
      </c>
      <c r="K57" s="207">
        <f>SUMIFS('Service Delivery'!V:V,'Service Delivery'!U:U,'PPI REPORT'!$K$48,'Service Delivery'!T:T,D57)</f>
        <v>8.5</v>
      </c>
      <c r="L57" s="208">
        <f>SUMIFS('Service Delivery'!W:W,'Service Delivery'!U:U,'PPI REPORT'!$L$48,'Service Delivery'!T:T,D57)</f>
        <v>20.2</v>
      </c>
      <c r="M57" s="373">
        <f>SUMIFS('Service Delivery'!V:V,'Service Delivery'!U:U,'PPI REPORT'!$M$48,'Service Delivery'!T:T,D57)</f>
        <v>10.4</v>
      </c>
      <c r="N57" s="374"/>
      <c r="O57" s="208">
        <f>SUMIFS('Service Delivery'!W:W,'Service Delivery'!U:U,'PPI REPORT'!$O$48,'Service Delivery'!T:T,D57)</f>
        <v>32.6</v>
      </c>
      <c r="P57" s="156">
        <f>SUMIFS('Service Delivery'!$B$6:$B$31,'Service Delivery'!$A$6:$A$31,D57)*100</f>
        <v>72.727272727200003</v>
      </c>
      <c r="Q57" s="156">
        <f>SUMIFS('Service Delivery'!$C$6:$C$31,'Service Delivery'!$A$6:$A$31,D57)*100</f>
        <v>94.009216589800005</v>
      </c>
      <c r="R57" s="156">
        <f>SUMIFS('Service Delivery'!$E$6:$E$31,'Service Delivery'!$D$6:$D$31,D57)*100</f>
        <v>50</v>
      </c>
      <c r="S57" s="12"/>
      <c r="T57" s="370">
        <f>SUMIFS('Value for Money'!F:F,'Value for Money'!B:B,D57)</f>
        <v>10742</v>
      </c>
      <c r="U57" s="370"/>
      <c r="V57" s="424">
        <f>SUMIFS('Value for Money'!$E$7:$E$32,'Value for Money'!$B$7:$B$32,$D57)</f>
        <v>3006.5481870866888</v>
      </c>
      <c r="W57" s="424"/>
      <c r="X57" s="424"/>
      <c r="Y57" s="132"/>
      <c r="Z57" s="422" t="s">
        <v>60</v>
      </c>
      <c r="AA57" s="423"/>
      <c r="AB57" s="423"/>
      <c r="AC57" s="423"/>
      <c r="AD57" s="450"/>
      <c r="AE57" s="113">
        <f>ROGS!B11</f>
        <v>1.1736777752157186</v>
      </c>
      <c r="AF57" s="113">
        <f>ROGS!C11</f>
        <v>1.3074712746177752</v>
      </c>
      <c r="AG57" s="75"/>
      <c r="AH57" s="133"/>
      <c r="AJ57" t="s">
        <v>2</v>
      </c>
    </row>
    <row r="58" spans="1:44" ht="18.600000000000001" customHeight="1">
      <c r="A58" s="11"/>
      <c r="B58" s="80"/>
      <c r="C58" s="70"/>
      <c r="D58" s="377" t="s">
        <v>20</v>
      </c>
      <c r="E58" s="377"/>
      <c r="F58" s="378"/>
      <c r="G58" s="207">
        <f>SUMIFS('Service Delivery'!V:V,'Service Delivery'!U:U,'PPI REPORT'!$G$48,'Service Delivery'!T:T,D58)</f>
        <v>8.1999999999999993</v>
      </c>
      <c r="H58" s="208">
        <f>SUMIFS('Service Delivery'!W:W,'Service Delivery'!U:U,'PPI REPORT'!$H$48,'Service Delivery'!T:T,D58)</f>
        <v>19.2</v>
      </c>
      <c r="I58" s="207">
        <f>SUMIFS('Service Delivery'!V:V,'Service Delivery'!U:U,'PPI REPORT'!$I$48,'Service Delivery'!T:T,D58)</f>
        <v>9.6999999999999993</v>
      </c>
      <c r="J58" s="208">
        <f>SUMIFS('Service Delivery'!W:W,'Service Delivery'!U:U,'PPI REPORT'!$J$48,'Service Delivery'!T:T,D58)</f>
        <v>21.2</v>
      </c>
      <c r="K58" s="207">
        <f>SUMIFS('Service Delivery'!V:V,'Service Delivery'!U:U,'PPI REPORT'!$K$48,'Service Delivery'!T:T,D58)</f>
        <v>10.4</v>
      </c>
      <c r="L58" s="208">
        <f>SUMIFS('Service Delivery'!W:W,'Service Delivery'!U:U,'PPI REPORT'!$L$48,'Service Delivery'!T:T,D58)</f>
        <v>22.4</v>
      </c>
      <c r="M58" s="373">
        <f>SUMIFS('Service Delivery'!V:V,'Service Delivery'!U:U,'PPI REPORT'!$M$48,'Service Delivery'!T:T,D58)</f>
        <v>18.600000000000001</v>
      </c>
      <c r="N58" s="374"/>
      <c r="O58" s="208">
        <f>SUMIFS('Service Delivery'!W:W,'Service Delivery'!U:U,'PPI REPORT'!$O$48,'Service Delivery'!T:T,D58)</f>
        <v>52.4</v>
      </c>
      <c r="P58" s="156">
        <f>SUMIFS('Service Delivery'!$B$6:$B$31,'Service Delivery'!$A$6:$A$31,D58)*100</f>
        <v>55.204835459999998</v>
      </c>
      <c r="Q58" s="156">
        <f>SUMIFS('Service Delivery'!$C$6:$C$31,'Service Delivery'!$A$6:$A$31,D58)*100</f>
        <v>89.539170506900007</v>
      </c>
      <c r="R58" s="156">
        <f>SUMIFS('Service Delivery'!$E$6:$E$31,'Service Delivery'!$D$6:$D$31,D58)*100</f>
        <v>66.030259365900008</v>
      </c>
      <c r="S58" s="12"/>
      <c r="T58" s="370">
        <f>SUMIFS('Value for Money'!F:F,'Value for Money'!B:B,D58)</f>
        <v>192302</v>
      </c>
      <c r="U58" s="370"/>
      <c r="V58" s="424">
        <f>SUMIFS('Value for Money'!$E$7:$E$32,'Value for Money'!$B$7:$B$32,$D58)</f>
        <v>1078.2522007383823</v>
      </c>
      <c r="W58" s="424"/>
      <c r="X58" s="424"/>
      <c r="Y58" s="132"/>
      <c r="Z58" s="451" t="s">
        <v>61</v>
      </c>
      <c r="AA58" s="357"/>
      <c r="AB58" s="357"/>
      <c r="AC58" s="357"/>
      <c r="AD58" s="395"/>
      <c r="AE58" s="98">
        <f>ROGS!B13</f>
        <v>1345802</v>
      </c>
      <c r="AF58" s="98">
        <f>ROGS!C13</f>
        <v>4266594</v>
      </c>
      <c r="AG58" s="75"/>
      <c r="AH58" s="133"/>
    </row>
    <row r="59" spans="1:44" ht="18.600000000000001" customHeight="1">
      <c r="A59" s="11"/>
      <c r="B59" s="80"/>
      <c r="C59" s="356" t="s">
        <v>21</v>
      </c>
      <c r="D59" s="357"/>
      <c r="E59" s="357"/>
      <c r="F59" s="395"/>
      <c r="G59" s="209">
        <f>SUMIFS('Service Delivery'!M:M,'Service Delivery'!L:L,'PPI REPORT'!$G$48,'Service Delivery'!K:K,C59)</f>
        <v>9.1</v>
      </c>
      <c r="H59" s="210">
        <f>SUMIFS('Service Delivery'!N:N,'Service Delivery'!L:L,'PPI REPORT'!$H$48,'Service Delivery'!K:K,C59)</f>
        <v>19</v>
      </c>
      <c r="I59" s="209">
        <f>SUMIFS('Service Delivery'!M:M,'Service Delivery'!L:L,'PPI REPORT'!$I$48,'Service Delivery'!K:K,C59)</f>
        <v>12</v>
      </c>
      <c r="J59" s="210">
        <f>SUMIFS('Service Delivery'!N:N,'Service Delivery'!L:L,'PPI REPORT'!$J$48,'Service Delivery'!K:K,C59)</f>
        <v>24.2</v>
      </c>
      <c r="K59" s="209">
        <f>SUMIFS('Service Delivery'!M:M,'Service Delivery'!L:L,'PPI REPORT'!$K$48,'Service Delivery'!K:K,C59)</f>
        <v>14.1</v>
      </c>
      <c r="L59" s="210">
        <f>SUMIFS('Service Delivery'!N:N,'Service Delivery'!L:L,'PPI REPORT'!$L$48,'Service Delivery'!K:K,C59)</f>
        <v>26.7</v>
      </c>
      <c r="M59" s="375">
        <f>SUMIFS('Service Delivery'!M:M,'Service Delivery'!L:L,'PPI REPORT'!$M$48,'Service Delivery'!K:K,C59)</f>
        <v>28.5</v>
      </c>
      <c r="N59" s="376"/>
      <c r="O59" s="210">
        <f>SUMIFS('Service Delivery'!N:N,'Service Delivery'!L:L,'PPI REPORT'!$O$48,'Service Delivery'!K:K,C59)</f>
        <v>63.4</v>
      </c>
      <c r="P59" s="157">
        <f>SUMIFS('Service Delivery'!$B$6:$B$31,'Service Delivery'!$A$6:$A$31,C59)*100</f>
        <v>39.405532666200003</v>
      </c>
      <c r="Q59" s="157">
        <f>SUMIFS('Service Delivery'!$C$6:$C$31,'Service Delivery'!$A$6:$A$31,C59)*100</f>
        <v>79.379982285200001</v>
      </c>
      <c r="R59" s="157">
        <f>SUMIFS('Service Delivery'!$E$6:$E$31,'Service Delivery'!$D$6:$D$31,C59)*100</f>
        <v>72.459864238700007</v>
      </c>
      <c r="S59" s="12"/>
      <c r="T59" s="365">
        <f>SUM(T60:U61)</f>
        <v>737241</v>
      </c>
      <c r="U59" s="365"/>
      <c r="V59" s="428">
        <f>SUMIFS('Value for Money'!E7:E32,'Value for Money'!B7:B32,C59)</f>
        <v>1120.8647361751014</v>
      </c>
      <c r="W59" s="428"/>
      <c r="X59" s="428"/>
      <c r="Y59" s="132"/>
      <c r="Z59" s="452" t="s">
        <v>62</v>
      </c>
      <c r="AA59" s="453"/>
      <c r="AB59" s="453"/>
      <c r="AC59" s="453"/>
      <c r="AD59" s="454"/>
      <c r="AE59" s="121">
        <f>ROGS!B14</f>
        <v>1154797</v>
      </c>
      <c r="AF59" s="121">
        <f>ROGS!C14</f>
        <v>3570697</v>
      </c>
      <c r="AG59" s="75"/>
      <c r="AH59" s="133"/>
    </row>
    <row r="60" spans="1:44" ht="18.600000000000001" customHeight="1">
      <c r="A60" s="11"/>
      <c r="B60" s="80"/>
      <c r="C60" s="70"/>
      <c r="D60" s="377" t="s">
        <v>22</v>
      </c>
      <c r="E60" s="377"/>
      <c r="F60" s="378"/>
      <c r="G60" s="207">
        <f>SUMIFS('Service Delivery'!V:V,'Service Delivery'!U:U,'PPI REPORT'!$G$48,'Service Delivery'!T:T,D60)</f>
        <v>9.5</v>
      </c>
      <c r="H60" s="208">
        <f>SUMIFS('Service Delivery'!W:W,'Service Delivery'!U:U,'PPI REPORT'!$H$48,'Service Delivery'!T:T,D60)</f>
        <v>19.2</v>
      </c>
      <c r="I60" s="207">
        <f>SUMIFS('Service Delivery'!V:V,'Service Delivery'!U:U,'PPI REPORT'!$I$48,'Service Delivery'!T:T,D60)</f>
        <v>13</v>
      </c>
      <c r="J60" s="208">
        <f>SUMIFS('Service Delivery'!W:W,'Service Delivery'!U:U,'PPI REPORT'!$J$48,'Service Delivery'!T:T,D60)</f>
        <v>24.8</v>
      </c>
      <c r="K60" s="207">
        <f>SUMIFS('Service Delivery'!V:V,'Service Delivery'!U:U,'PPI REPORT'!$K$48,'Service Delivery'!T:T,D60)</f>
        <v>15.4</v>
      </c>
      <c r="L60" s="208">
        <f>SUMIFS('Service Delivery'!W:W,'Service Delivery'!U:U,'PPI REPORT'!$L$48,'Service Delivery'!T:T,D60)</f>
        <v>27.3</v>
      </c>
      <c r="M60" s="373">
        <f>SUMIFS('Service Delivery'!V:V,'Service Delivery'!U:U,'PPI REPORT'!$M$48,'Service Delivery'!T:T,D60)</f>
        <v>30.2</v>
      </c>
      <c r="N60" s="374"/>
      <c r="O60" s="208">
        <f>SUMIFS('Service Delivery'!W:W,'Service Delivery'!U:U,'PPI REPORT'!$O$48,'Service Delivery'!T:T,D60)</f>
        <v>64.400000000000006</v>
      </c>
      <c r="P60" s="156">
        <f>SUMIFS('Service Delivery'!$B$6:$B$31,'Service Delivery'!$A$6:$A$31,D60)*100</f>
        <v>35.344827586199997</v>
      </c>
      <c r="Q60" s="156">
        <f>SUMIFS('Service Delivery'!$C$6:$C$31,'Service Delivery'!$A$6:$A$31,D60)*100</f>
        <v>77.491309385799994</v>
      </c>
      <c r="R60" s="156">
        <f>SUMIFS('Service Delivery'!$E$6:$E$31,'Service Delivery'!$D$6:$D$31,D60)*100</f>
        <v>72.371025201199998</v>
      </c>
      <c r="S60" s="12"/>
      <c r="T60" s="370">
        <f>SUMIFS('Value for Money'!F:F,'Value for Money'!B:B,D60)</f>
        <v>491942</v>
      </c>
      <c r="U60" s="370"/>
      <c r="V60" s="424">
        <f>SUMIFS('Value for Money'!$E$7:$E$32,'Value for Money'!$B$7:$B$32,$D60)</f>
        <v>1210.575723218858</v>
      </c>
      <c r="W60" s="424"/>
      <c r="X60" s="424"/>
      <c r="Y60" s="132"/>
      <c r="Z60" s="455" t="s">
        <v>63</v>
      </c>
      <c r="AA60" s="456"/>
      <c r="AB60" s="456"/>
      <c r="AC60" s="456"/>
      <c r="AD60" s="457"/>
      <c r="AE60" s="114">
        <f>ROGS!B15</f>
        <v>191005</v>
      </c>
      <c r="AF60" s="114">
        <f>ROGS!C15</f>
        <v>695897</v>
      </c>
      <c r="AG60" s="75"/>
      <c r="AH60" s="133"/>
    </row>
    <row r="61" spans="1:44" ht="18.600000000000001" customHeight="1">
      <c r="A61" s="11"/>
      <c r="B61" s="80"/>
      <c r="C61" s="69"/>
      <c r="D61" s="377" t="s">
        <v>23</v>
      </c>
      <c r="E61" s="377"/>
      <c r="F61" s="378"/>
      <c r="G61" s="207">
        <f>SUMIFS('Service Delivery'!V:V,'Service Delivery'!U:U,'PPI REPORT'!$G$48,'Service Delivery'!T:T,D61)</f>
        <v>8.6</v>
      </c>
      <c r="H61" s="208">
        <f>SUMIFS('Service Delivery'!W:W,'Service Delivery'!U:U,'PPI REPORT'!$H$48,'Service Delivery'!T:T,D61)</f>
        <v>18.5</v>
      </c>
      <c r="I61" s="207">
        <f>SUMIFS('Service Delivery'!V:V,'Service Delivery'!U:U,'PPI REPORT'!$I$48,'Service Delivery'!T:T,D61)</f>
        <v>10.8</v>
      </c>
      <c r="J61" s="208">
        <f>SUMIFS('Service Delivery'!W:W,'Service Delivery'!U:U,'PPI REPORT'!$J$48,'Service Delivery'!T:T,D61)</f>
        <v>23.4</v>
      </c>
      <c r="K61" s="207">
        <f>SUMIFS('Service Delivery'!V:V,'Service Delivery'!U:U,'PPI REPORT'!$K$48,'Service Delivery'!T:T,D61)</f>
        <v>12.2</v>
      </c>
      <c r="L61" s="208">
        <f>SUMIFS('Service Delivery'!W:W,'Service Delivery'!U:U,'PPI REPORT'!$L$48,'Service Delivery'!T:T,D61)</f>
        <v>25.5</v>
      </c>
      <c r="M61" s="373">
        <f>SUMIFS('Service Delivery'!V:V,'Service Delivery'!U:U,'PPI REPORT'!$M$48,'Service Delivery'!T:T,D61)</f>
        <v>25.5</v>
      </c>
      <c r="N61" s="374"/>
      <c r="O61" s="208">
        <f>SUMIFS('Service Delivery'!W:W,'Service Delivery'!U:U,'PPI REPORT'!$O$48,'Service Delivery'!T:T,D61)</f>
        <v>62</v>
      </c>
      <c r="P61" s="156">
        <f>SUMIFS('Service Delivery'!$B$6:$B$31,'Service Delivery'!$A$6:$A$31,D61)*100</f>
        <v>45.021037868100002</v>
      </c>
      <c r="Q61" s="156">
        <f>SUMIFS('Service Delivery'!$C$6:$C$31,'Service Delivery'!$A$6:$A$31,D61)*100</f>
        <v>82.352941176399995</v>
      </c>
      <c r="R61" s="156">
        <f>SUMIFS('Service Delivery'!$E$6:$E$31,'Service Delivery'!$D$6:$D$31,D61)*100</f>
        <v>72.855464159799993</v>
      </c>
      <c r="S61" s="12"/>
      <c r="T61" s="370">
        <f>SUMIFS('Value for Money'!F:F,'Value for Money'!B:B,D61)</f>
        <v>245299</v>
      </c>
      <c r="U61" s="370"/>
      <c r="V61" s="424">
        <f>SUMIFS('Value for Money'!$E$7:$E$32,'Value for Money'!$B$7:$B$32,$D61)</f>
        <v>984.19427725627861</v>
      </c>
      <c r="W61" s="424"/>
      <c r="X61" s="424"/>
      <c r="Y61" s="132"/>
      <c r="Z61" s="458" t="s">
        <v>64</v>
      </c>
      <c r="AA61" s="459"/>
      <c r="AB61" s="459"/>
      <c r="AC61" s="459"/>
      <c r="AD61" s="460"/>
      <c r="AE61" s="122">
        <f>ROGS!B16</f>
        <v>0.14192652410978732</v>
      </c>
      <c r="AF61" s="122">
        <f>ROGS!C16</f>
        <v>0.16310363723382165</v>
      </c>
      <c r="AG61" s="75"/>
      <c r="AH61" s="133"/>
    </row>
    <row r="62" spans="1:44" ht="18.600000000000001" customHeight="1">
      <c r="A62" s="11"/>
      <c r="B62" s="80"/>
      <c r="C62" s="356" t="s">
        <v>24</v>
      </c>
      <c r="D62" s="357"/>
      <c r="E62" s="357"/>
      <c r="F62" s="395"/>
      <c r="G62" s="209">
        <f>SUMIFS('Service Delivery'!M:M,'Service Delivery'!L:L,'PPI REPORT'!$G$48,'Service Delivery'!K:K,C62)</f>
        <v>7.7</v>
      </c>
      <c r="H62" s="210">
        <f>SUMIFS('Service Delivery'!N:N,'Service Delivery'!L:L,'PPI REPORT'!$H$48,'Service Delivery'!K:K,C62)</f>
        <v>20</v>
      </c>
      <c r="I62" s="209">
        <f>SUMIFS('Service Delivery'!M:M,'Service Delivery'!L:L,'PPI REPORT'!$I$48,'Service Delivery'!K:K,C62)</f>
        <v>9.3000000000000007</v>
      </c>
      <c r="J62" s="210">
        <f>SUMIFS('Service Delivery'!N:N,'Service Delivery'!L:L,'PPI REPORT'!$J$48,'Service Delivery'!K:K,C62)</f>
        <v>22.1</v>
      </c>
      <c r="K62" s="209">
        <f>SUMIFS('Service Delivery'!M:M,'Service Delivery'!L:L,'PPI REPORT'!$K$48,'Service Delivery'!K:K,C62)</f>
        <v>10.1</v>
      </c>
      <c r="L62" s="210">
        <f>SUMIFS('Service Delivery'!N:N,'Service Delivery'!L:L,'PPI REPORT'!$L$48,'Service Delivery'!K:K,C62)</f>
        <v>23.2</v>
      </c>
      <c r="M62" s="375">
        <f>SUMIFS('Service Delivery'!M:M,'Service Delivery'!L:L,'PPI REPORT'!$M$48,'Service Delivery'!K:K,C62)</f>
        <v>17.2</v>
      </c>
      <c r="N62" s="376"/>
      <c r="O62" s="210">
        <f>SUMIFS('Service Delivery'!N:N,'Service Delivery'!L:L,'PPI REPORT'!$O$48,'Service Delivery'!K:K,C62)</f>
        <v>49.2</v>
      </c>
      <c r="P62" s="157">
        <f>SUMIFS('Service Delivery'!$B$6:$B$31,'Service Delivery'!$A$6:$A$31,C62)*100</f>
        <v>59.973181361000002</v>
      </c>
      <c r="Q62" s="157">
        <f>SUMIFS('Service Delivery'!$C$6:$C$31,'Service Delivery'!$A$6:$A$31,C62)*100</f>
        <v>89.609743972099992</v>
      </c>
      <c r="R62" s="157">
        <f>SUMIFS('Service Delivery'!$E$6:$E$31,'Service Delivery'!$D$6:$D$31,C62)*100</f>
        <v>63.5034747184</v>
      </c>
      <c r="S62" s="12"/>
      <c r="T62" s="365">
        <f>SUM(T63:U64)</f>
        <v>329437</v>
      </c>
      <c r="U62" s="365"/>
      <c r="V62" s="428">
        <f>SUMIFS('Value for Money'!E7:E32,'Value for Money'!B7:B32,C62)</f>
        <v>1382.3820784697409</v>
      </c>
      <c r="W62" s="428"/>
      <c r="X62" s="428"/>
      <c r="Y62" s="132"/>
      <c r="Z62" s="461" t="s">
        <v>65</v>
      </c>
      <c r="AA62" s="462"/>
      <c r="AB62" s="462"/>
      <c r="AC62" s="462"/>
      <c r="AD62" s="463"/>
      <c r="AE62" s="97"/>
      <c r="AF62" s="97"/>
      <c r="AG62" s="75"/>
      <c r="AH62" s="133"/>
    </row>
    <row r="63" spans="1:44" ht="18.600000000000001" customHeight="1">
      <c r="A63" s="11"/>
      <c r="B63" s="80"/>
      <c r="C63" s="70"/>
      <c r="D63" s="377" t="s">
        <v>25</v>
      </c>
      <c r="E63" s="377"/>
      <c r="F63" s="378"/>
      <c r="G63" s="207">
        <f>SUMIFS('Service Delivery'!V:V,'Service Delivery'!U:U,'PPI REPORT'!$G$48,'Service Delivery'!T:T,D63)</f>
        <v>7.7</v>
      </c>
      <c r="H63" s="208">
        <f>SUMIFS('Service Delivery'!W:W,'Service Delivery'!U:U,'PPI REPORT'!$H$48,'Service Delivery'!T:T,D63)</f>
        <v>20</v>
      </c>
      <c r="I63" s="207">
        <f>SUMIFS('Service Delivery'!V:V,'Service Delivery'!U:U,'PPI REPORT'!$I$48,'Service Delivery'!T:T,D63)</f>
        <v>9.4</v>
      </c>
      <c r="J63" s="208">
        <f>SUMIFS('Service Delivery'!W:W,'Service Delivery'!U:U,'PPI REPORT'!$J$48,'Service Delivery'!T:T,D63)</f>
        <v>22.2</v>
      </c>
      <c r="K63" s="207">
        <f>SUMIFS('Service Delivery'!V:V,'Service Delivery'!U:U,'PPI REPORT'!$K$48,'Service Delivery'!T:T,D63)</f>
        <v>10.199999999999999</v>
      </c>
      <c r="L63" s="208">
        <f>SUMIFS('Service Delivery'!W:W,'Service Delivery'!U:U,'PPI REPORT'!$L$48,'Service Delivery'!T:T,D63)</f>
        <v>23.4</v>
      </c>
      <c r="M63" s="373">
        <f>SUMIFS('Service Delivery'!V:V,'Service Delivery'!U:U,'PPI REPORT'!$M$48,'Service Delivery'!T:T,D63)</f>
        <v>17.899999999999999</v>
      </c>
      <c r="N63" s="374"/>
      <c r="O63" s="208">
        <f>SUMIFS('Service Delivery'!W:W,'Service Delivery'!U:U,'PPI REPORT'!$O$48,'Service Delivery'!T:T,D63)</f>
        <v>49.7</v>
      </c>
      <c r="P63" s="156">
        <f>SUMIFS('Service Delivery'!$B$6:$B$31,'Service Delivery'!$A$6:$A$31,D63)*100</f>
        <v>58.618207988399995</v>
      </c>
      <c r="Q63" s="156">
        <f>SUMIFS('Service Delivery'!$C$6:$C$31,'Service Delivery'!$A$6:$A$31,D63)*100</f>
        <v>89.115281501300004</v>
      </c>
      <c r="R63" s="156">
        <f>SUMIFS('Service Delivery'!$E$6:$E$31,'Service Delivery'!$D$6:$D$31,D63)*100</f>
        <v>63.390485389999995</v>
      </c>
      <c r="S63" s="12"/>
      <c r="T63" s="370">
        <f>SUMIFS('Value for Money'!F:F,'Value for Money'!B:B,D63)</f>
        <v>304933</v>
      </c>
      <c r="U63" s="370"/>
      <c r="V63" s="424">
        <f>SUMIFS('Value for Money'!$E$7:$E$32,'Value for Money'!$B$7:$B$32,$D63)</f>
        <v>1321.1194850495692</v>
      </c>
      <c r="W63" s="424"/>
      <c r="X63" s="424"/>
      <c r="Y63" s="132"/>
      <c r="Z63" s="464" t="s">
        <v>66</v>
      </c>
      <c r="AA63" s="465"/>
      <c r="AB63" s="465"/>
      <c r="AC63" s="465"/>
      <c r="AD63" s="466"/>
      <c r="AE63" s="497">
        <f>ROGS!B19</f>
        <v>0.90400000000000003</v>
      </c>
      <c r="AF63" s="497">
        <f>ROGS!C19</f>
        <v>0.93</v>
      </c>
      <c r="AG63" s="75"/>
      <c r="AH63" s="133" t="s">
        <v>2</v>
      </c>
    </row>
    <row r="64" spans="1:44" ht="18.600000000000001" customHeight="1">
      <c r="A64" s="11"/>
      <c r="B64" s="80"/>
      <c r="C64" s="70"/>
      <c r="D64" s="377" t="s">
        <v>26</v>
      </c>
      <c r="E64" s="377"/>
      <c r="F64" s="378"/>
      <c r="G64" s="207">
        <f>SUMIFS('Service Delivery'!V:V,'Service Delivery'!U:U,'PPI REPORT'!$G$48,'Service Delivery'!T:T,D64)</f>
        <v>7.1</v>
      </c>
      <c r="H64" s="208">
        <f>SUMIFS('Service Delivery'!W:W,'Service Delivery'!U:U,'PPI REPORT'!$H$48,'Service Delivery'!T:T,D64)</f>
        <v>17.2</v>
      </c>
      <c r="I64" s="207">
        <f>SUMIFS('Service Delivery'!V:V,'Service Delivery'!U:U,'PPI REPORT'!$I$48,'Service Delivery'!T:T,D64)</f>
        <v>8</v>
      </c>
      <c r="J64" s="208">
        <f>SUMIFS('Service Delivery'!W:W,'Service Delivery'!U:U,'PPI REPORT'!$J$48,'Service Delivery'!T:T,D64)</f>
        <v>18.8</v>
      </c>
      <c r="K64" s="207">
        <f>SUMIFS('Service Delivery'!V:V,'Service Delivery'!U:U,'PPI REPORT'!$K$48,'Service Delivery'!T:T,D64)</f>
        <v>7.8</v>
      </c>
      <c r="L64" s="208">
        <f>SUMIFS('Service Delivery'!W:W,'Service Delivery'!U:U,'PPI REPORT'!$L$48,'Service Delivery'!T:T,D64)</f>
        <v>16.899999999999999</v>
      </c>
      <c r="M64" s="373">
        <f>SUMIFS('Service Delivery'!V:V,'Service Delivery'!U:U,'PPI REPORT'!$M$48,'Service Delivery'!T:T,D64)</f>
        <v>10.5</v>
      </c>
      <c r="N64" s="374"/>
      <c r="O64" s="208">
        <f>SUMIFS('Service Delivery'!W:W,'Service Delivery'!U:U,'PPI REPORT'!$O$48,'Service Delivery'!T:T,D64)</f>
        <v>36</v>
      </c>
      <c r="P64" s="156">
        <f>SUMIFS('Service Delivery'!$B$6:$B$31,'Service Delivery'!$A$6:$A$31,D64)*100</f>
        <v>78.431372549000002</v>
      </c>
      <c r="Q64" s="156">
        <f>SUMIFS('Service Delivery'!$C$6:$C$31,'Service Delivery'!$A$6:$A$31,D64)*100</f>
        <v>95.904436860000004</v>
      </c>
      <c r="R64" s="156">
        <f>SUMIFS('Service Delivery'!$E$6:$E$31,'Service Delivery'!$D$6:$D$31,D64)*100</f>
        <v>78.125</v>
      </c>
      <c r="S64" s="12"/>
      <c r="T64" s="370">
        <f>SUMIFS('Value for Money'!F:F,'Value for Money'!B:B,D64)</f>
        <v>24504</v>
      </c>
      <c r="U64" s="370"/>
      <c r="V64" s="424">
        <f>SUMIFS('Value for Money'!$E$7:$E$32,'Value for Money'!$B$7:$B$32,$D64)</f>
        <v>2184.4747852332675</v>
      </c>
      <c r="W64" s="424"/>
      <c r="X64" s="424"/>
      <c r="Y64" s="132"/>
      <c r="Z64" s="467" t="s">
        <v>67</v>
      </c>
      <c r="AA64" s="468"/>
      <c r="AB64" s="468"/>
      <c r="AC64" s="468"/>
      <c r="AD64" s="469"/>
      <c r="AE64" s="497"/>
      <c r="AF64" s="497"/>
      <c r="AG64" s="75"/>
      <c r="AH64" s="133"/>
    </row>
    <row r="65" spans="1:329" ht="18.600000000000001" customHeight="1">
      <c r="A65" s="11"/>
      <c r="B65" s="80"/>
      <c r="C65" s="356" t="s">
        <v>27</v>
      </c>
      <c r="D65" s="357"/>
      <c r="E65" s="357"/>
      <c r="F65" s="395"/>
      <c r="G65" s="209">
        <f>SUMIFS('Service Delivery'!M:M,'Service Delivery'!L:L,'PPI REPORT'!$G$48,'Service Delivery'!K:K,C65)</f>
        <v>8.4</v>
      </c>
      <c r="H65" s="210">
        <f>SUMIFS('Service Delivery'!N:N,'Service Delivery'!L:L,'PPI REPORT'!$H$48,'Service Delivery'!K:K,C65)</f>
        <v>16.600000000000001</v>
      </c>
      <c r="I65" s="209">
        <f>SUMIFS('Service Delivery'!M:M,'Service Delivery'!L:L,'PPI REPORT'!$I$48,'Service Delivery'!K:K,C65)</f>
        <v>12.5</v>
      </c>
      <c r="J65" s="210">
        <f>SUMIFS('Service Delivery'!N:N,'Service Delivery'!L:L,'PPI REPORT'!$J$48,'Service Delivery'!K:K,C65)</f>
        <v>24.1</v>
      </c>
      <c r="K65" s="209">
        <f>SUMIFS('Service Delivery'!M:M,'Service Delivery'!L:L,'PPI REPORT'!$K$48,'Service Delivery'!K:K,C65)</f>
        <v>17</v>
      </c>
      <c r="L65" s="210">
        <f>SUMIFS('Service Delivery'!N:N,'Service Delivery'!L:L,'PPI REPORT'!$L$48,'Service Delivery'!K:K,C65)</f>
        <v>28.9</v>
      </c>
      <c r="M65" s="375">
        <f>SUMIFS('Service Delivery'!M:M,'Service Delivery'!L:L,'PPI REPORT'!$M$48,'Service Delivery'!K:K,C65)</f>
        <v>33</v>
      </c>
      <c r="N65" s="376"/>
      <c r="O65" s="210">
        <f>SUMIFS('Service Delivery'!N:N,'Service Delivery'!L:L,'PPI REPORT'!$O$48,'Service Delivery'!K:K,C65)</f>
        <v>67.599999999999994</v>
      </c>
      <c r="P65" s="157">
        <f>SUMIFS('Service Delivery'!$B$6:$B$31,'Service Delivery'!$A$6:$A$31,C65)*100</f>
        <v>35.4838709677</v>
      </c>
      <c r="Q65" s="157">
        <f>SUMIFS('Service Delivery'!$C$6:$C$31,'Service Delivery'!$A$6:$A$31,C65)*100</f>
        <v>78.626359055899997</v>
      </c>
      <c r="R65" s="157">
        <f>SUMIFS('Service Delivery'!$E$6:$E$31,'Service Delivery'!$D$6:$D$31,C65)*100</f>
        <v>82.287419194400002</v>
      </c>
      <c r="S65" s="12"/>
      <c r="T65" s="371">
        <f>SUM(T66:U67)</f>
        <v>1142008</v>
      </c>
      <c r="U65" s="372"/>
      <c r="V65" s="428">
        <f>SUMIFS('Value for Money'!E7:E32,'Value for Money'!B7:B32,C65)</f>
        <v>983.54852636672751</v>
      </c>
      <c r="W65" s="428"/>
      <c r="X65" s="428"/>
      <c r="Y65" s="132"/>
      <c r="Z65" s="467" t="s">
        <v>68</v>
      </c>
      <c r="AA65" s="468"/>
      <c r="AB65" s="468"/>
      <c r="AC65" s="468"/>
      <c r="AD65" s="469"/>
      <c r="AE65" s="127">
        <f>ROGS!B21*1000</f>
        <v>1233400</v>
      </c>
      <c r="AF65" s="127">
        <f>ROGS!C21*1000</f>
        <v>4450300</v>
      </c>
      <c r="AG65" s="75"/>
      <c r="AH65" s="133"/>
    </row>
    <row r="66" spans="1:329" ht="18.600000000000001" customHeight="1">
      <c r="A66" s="11"/>
      <c r="B66" s="80"/>
      <c r="C66" s="70"/>
      <c r="D66" s="377" t="s">
        <v>28</v>
      </c>
      <c r="E66" s="377"/>
      <c r="F66" s="378"/>
      <c r="G66" s="207">
        <f>SUMIFS('Service Delivery'!V:V,'Service Delivery'!U:U,'PPI REPORT'!$G$48,'Service Delivery'!T:T,D66)</f>
        <v>8.8000000000000007</v>
      </c>
      <c r="H66" s="208">
        <f>SUMIFS('Service Delivery'!W:W,'Service Delivery'!U:U,'PPI REPORT'!$H$48,'Service Delivery'!T:T,D66)</f>
        <v>17.899999999999999</v>
      </c>
      <c r="I66" s="207">
        <f>SUMIFS('Service Delivery'!V:V,'Service Delivery'!U:U,'PPI REPORT'!$I$48,'Service Delivery'!T:T,D66)</f>
        <v>13.5</v>
      </c>
      <c r="J66" s="208">
        <f>SUMIFS('Service Delivery'!W:W,'Service Delivery'!U:U,'PPI REPORT'!$J$48,'Service Delivery'!T:T,D66)</f>
        <v>25.3</v>
      </c>
      <c r="K66" s="207">
        <f>SUMIFS('Service Delivery'!V:V,'Service Delivery'!U:U,'PPI REPORT'!$K$48,'Service Delivery'!T:T,D66)</f>
        <v>18.2</v>
      </c>
      <c r="L66" s="208">
        <f>SUMIFS('Service Delivery'!W:W,'Service Delivery'!U:U,'PPI REPORT'!$L$48,'Service Delivery'!T:T,D66)</f>
        <v>29.6</v>
      </c>
      <c r="M66" s="373">
        <f>SUMIFS('Service Delivery'!V:V,'Service Delivery'!U:U,'PPI REPORT'!$M$48,'Service Delivery'!T:T,D66)</f>
        <v>34.4</v>
      </c>
      <c r="N66" s="374"/>
      <c r="O66" s="208">
        <f>SUMIFS('Service Delivery'!W:W,'Service Delivery'!U:U,'PPI REPORT'!$O$48,'Service Delivery'!T:T,D66)</f>
        <v>68.7</v>
      </c>
      <c r="P66" s="156">
        <f>SUMIFS('Service Delivery'!$B$6:$B$31,'Service Delivery'!$A$6:$A$31,D66)*100</f>
        <v>37.343852728400002</v>
      </c>
      <c r="Q66" s="156">
        <f>SUMIFS('Service Delivery'!$C$6:$C$31,'Service Delivery'!$A$6:$A$31,D66)*100</f>
        <v>79.505468378499998</v>
      </c>
      <c r="R66" s="156">
        <f>SUMIFS('Service Delivery'!$E$6:$E$31,'Service Delivery'!$D$6:$D$31,D66)*100</f>
        <v>81.598346922800005</v>
      </c>
      <c r="S66" s="12"/>
      <c r="T66" s="370">
        <f>SUMIFS('Value for Money'!F:F,'Value for Money'!B:B,D66)</f>
        <v>555100</v>
      </c>
      <c r="U66" s="370"/>
      <c r="V66" s="424">
        <f>SUMIFS('Value for Money'!$E$7:$E$32,'Value for Money'!$B$7:$B$32,$D66)</f>
        <v>941.87941470267856</v>
      </c>
      <c r="W66" s="424"/>
      <c r="X66" s="424"/>
      <c r="Y66" s="132"/>
      <c r="Z66" s="451" t="s">
        <v>69</v>
      </c>
      <c r="AA66" s="357"/>
      <c r="AB66" s="357"/>
      <c r="AC66" s="357"/>
      <c r="AD66" s="395"/>
      <c r="AE66" s="471">
        <f>ROGS!B23</f>
        <v>0.29799999999999999</v>
      </c>
      <c r="AF66" s="471">
        <f>ROGS!C23</f>
        <v>0.26600000000000001</v>
      </c>
      <c r="AG66" s="75"/>
      <c r="AH66" s="133"/>
    </row>
    <row r="67" spans="1:329" ht="18.600000000000001" customHeight="1">
      <c r="A67" s="11"/>
      <c r="B67" s="80"/>
      <c r="C67" s="70"/>
      <c r="D67" s="377" t="s">
        <v>29</v>
      </c>
      <c r="E67" s="377"/>
      <c r="F67" s="378"/>
      <c r="G67" s="207">
        <f>SUMIFS('Service Delivery'!V:V,'Service Delivery'!U:U,'PPI REPORT'!$G$48,'Service Delivery'!T:T,D67)</f>
        <v>7.9</v>
      </c>
      <c r="H67" s="208">
        <f>SUMIFS('Service Delivery'!W:W,'Service Delivery'!U:U,'PPI REPORT'!$H$48,'Service Delivery'!T:T,D67)</f>
        <v>15.3</v>
      </c>
      <c r="I67" s="207">
        <f>SUMIFS('Service Delivery'!V:V,'Service Delivery'!U:U,'PPI REPORT'!$I$48,'Service Delivery'!T:T,D67)</f>
        <v>11.5</v>
      </c>
      <c r="J67" s="208">
        <f>SUMIFS('Service Delivery'!W:W,'Service Delivery'!U:U,'PPI REPORT'!$J$48,'Service Delivery'!T:T,D67)</f>
        <v>22.2</v>
      </c>
      <c r="K67" s="207">
        <f>SUMIFS('Service Delivery'!V:V,'Service Delivery'!U:U,'PPI REPORT'!$K$48,'Service Delivery'!T:T,D67)</f>
        <v>15.9</v>
      </c>
      <c r="L67" s="208">
        <f>SUMIFS('Service Delivery'!W:W,'Service Delivery'!U:U,'PPI REPORT'!$L$48,'Service Delivery'!T:T,D67)</f>
        <v>27.9</v>
      </c>
      <c r="M67" s="373">
        <f>SUMIFS('Service Delivery'!V:V,'Service Delivery'!U:U,'PPI REPORT'!$M$48,'Service Delivery'!T:T,D67)</f>
        <v>31.3</v>
      </c>
      <c r="N67" s="374"/>
      <c r="O67" s="208">
        <f>SUMIFS('Service Delivery'!W:W,'Service Delivery'!U:U,'PPI REPORT'!$O$48,'Service Delivery'!T:T,D67)</f>
        <v>66.3</v>
      </c>
      <c r="P67" s="156">
        <f>SUMIFS('Service Delivery'!$B$6:$B$31,'Service Delivery'!$A$6:$A$31,D67)*100</f>
        <v>33.0782312925</v>
      </c>
      <c r="Q67" s="156">
        <f>SUMIFS('Service Delivery'!$C$6:$C$31,'Service Delivery'!$A$6:$A$31,D67)*100</f>
        <v>77.517985611499995</v>
      </c>
      <c r="R67" s="156">
        <f>SUMIFS('Service Delivery'!$E$6:$E$31,'Service Delivery'!$D$6:$D$31,D67)*100</f>
        <v>83.293906517600007</v>
      </c>
      <c r="S67" s="12"/>
      <c r="T67" s="370">
        <f>SUMIFS('Value for Money'!F:F,'Value for Money'!B:B,D67)</f>
        <v>586908</v>
      </c>
      <c r="U67" s="370"/>
      <c r="V67" s="424">
        <f>SUMIFS('Value for Money'!$E$7:$E$32,'Value for Money'!$B$7:$B$32,$D67)</f>
        <v>1030.9692621653785</v>
      </c>
      <c r="W67" s="424"/>
      <c r="X67" s="424"/>
      <c r="Y67" s="132"/>
      <c r="Z67" s="451"/>
      <c r="AA67" s="357"/>
      <c r="AB67" s="357"/>
      <c r="AC67" s="357"/>
      <c r="AD67" s="395"/>
      <c r="AE67" s="471"/>
      <c r="AF67" s="471"/>
      <c r="AG67" s="75"/>
      <c r="AH67" s="133"/>
    </row>
    <row r="68" spans="1:329" ht="18.600000000000001" customHeight="1">
      <c r="A68" s="11"/>
      <c r="B68" s="80"/>
      <c r="C68" s="356" t="s">
        <v>30</v>
      </c>
      <c r="D68" s="357"/>
      <c r="E68" s="357"/>
      <c r="F68" s="395"/>
      <c r="G68" s="209">
        <f>SUMIFS('Service Delivery'!M:M,'Service Delivery'!L:L,'PPI REPORT'!$G$48,'Service Delivery'!K:K,C68)</f>
        <v>9</v>
      </c>
      <c r="H68" s="210">
        <f>SUMIFS('Service Delivery'!N:N,'Service Delivery'!L:L,'PPI REPORT'!$H$48,'Service Delivery'!K:K,C68)</f>
        <v>17.7</v>
      </c>
      <c r="I68" s="209">
        <f>SUMIFS('Service Delivery'!M:M,'Service Delivery'!L:L,'PPI REPORT'!$I$48,'Service Delivery'!K:K,C68)</f>
        <v>13.1</v>
      </c>
      <c r="J68" s="210">
        <f>SUMIFS('Service Delivery'!N:N,'Service Delivery'!L:L,'PPI REPORT'!$J$48,'Service Delivery'!K:K,C68)</f>
        <v>24.9</v>
      </c>
      <c r="K68" s="209">
        <f>SUMIFS('Service Delivery'!M:M,'Service Delivery'!L:L,'PPI REPORT'!$K$48,'Service Delivery'!K:K,C68)</f>
        <v>17.399999999999999</v>
      </c>
      <c r="L68" s="210">
        <f>SUMIFS('Service Delivery'!N:N,'Service Delivery'!L:L,'PPI REPORT'!$L$48,'Service Delivery'!K:K,C68)</f>
        <v>29.3</v>
      </c>
      <c r="M68" s="375">
        <f>SUMIFS('Service Delivery'!M:M,'Service Delivery'!L:L,'PPI REPORT'!$M$48,'Service Delivery'!K:K,C68)</f>
        <v>32.700000000000003</v>
      </c>
      <c r="N68" s="376"/>
      <c r="O68" s="210">
        <f>SUMIFS('Service Delivery'!N:N,'Service Delivery'!L:L,'PPI REPORT'!$O$48,'Service Delivery'!K:K,C68)</f>
        <v>68.400000000000006</v>
      </c>
      <c r="P68" s="157">
        <f>SUMIFS('Service Delivery'!$B$6:$B$31,'Service Delivery'!$A$6:$A$31,C68)*100</f>
        <v>36.787717744300004</v>
      </c>
      <c r="Q68" s="157">
        <f>SUMIFS('Service Delivery'!$C$6:$C$31,'Service Delivery'!$A$6:$A$31,C68)*100</f>
        <v>78.979453601200007</v>
      </c>
      <c r="R68" s="157">
        <f>SUMIFS('Service Delivery'!$E$6:$E$31,'Service Delivery'!$D$6:$D$31,C68)*100</f>
        <v>75.129026687800007</v>
      </c>
      <c r="S68" s="12"/>
      <c r="T68" s="371">
        <f>SUM(T69:U71)</f>
        <v>1660117</v>
      </c>
      <c r="U68" s="372"/>
      <c r="V68" s="428">
        <f>SUMIFS('Value for Money'!E7:E32,'Value for Money'!B7:B32,C68)</f>
        <v>1002.7537499243215</v>
      </c>
      <c r="W68" s="428"/>
      <c r="X68" s="428"/>
      <c r="Y68" s="132"/>
      <c r="Z68" s="447" t="s">
        <v>70</v>
      </c>
      <c r="AA68" s="448"/>
      <c r="AB68" s="448"/>
      <c r="AC68" s="448"/>
      <c r="AD68" s="449"/>
      <c r="AE68" s="115">
        <f>ROGS!B25</f>
        <v>5269</v>
      </c>
      <c r="AF68" s="115">
        <f>ROGS!C25</f>
        <v>20748</v>
      </c>
      <c r="AG68" s="75"/>
      <c r="AH68" s="133"/>
    </row>
    <row r="69" spans="1:329" ht="18.600000000000001" customHeight="1">
      <c r="A69" s="11"/>
      <c r="B69" s="80"/>
      <c r="C69" s="73"/>
      <c r="D69" s="377" t="s">
        <v>31</v>
      </c>
      <c r="E69" s="377"/>
      <c r="F69" s="378"/>
      <c r="G69" s="207">
        <f>SUMIFS('Service Delivery'!V:V,'Service Delivery'!U:U,'PPI REPORT'!$G$48,'Service Delivery'!T:T,D69)</f>
        <v>9.5</v>
      </c>
      <c r="H69" s="208">
        <f>SUMIFS('Service Delivery'!W:W,'Service Delivery'!U:U,'PPI REPORT'!$H$48,'Service Delivery'!T:T,D69)</f>
        <v>18.2</v>
      </c>
      <c r="I69" s="207">
        <f>SUMIFS('Service Delivery'!V:V,'Service Delivery'!U:U,'PPI REPORT'!$I$48,'Service Delivery'!T:T,D69)</f>
        <v>13.6</v>
      </c>
      <c r="J69" s="208">
        <f>SUMIFS('Service Delivery'!W:W,'Service Delivery'!U:U,'PPI REPORT'!$J$48,'Service Delivery'!T:T,D69)</f>
        <v>24.9</v>
      </c>
      <c r="K69" s="207">
        <f>SUMIFS('Service Delivery'!V:V,'Service Delivery'!U:U,'PPI REPORT'!$K$48,'Service Delivery'!T:T,D69)</f>
        <v>18.7</v>
      </c>
      <c r="L69" s="208">
        <f>SUMIFS('Service Delivery'!W:W,'Service Delivery'!U:U,'PPI REPORT'!$L$48,'Service Delivery'!T:T,D69)</f>
        <v>29.8</v>
      </c>
      <c r="M69" s="373">
        <f>SUMIFS('Service Delivery'!V:V,'Service Delivery'!U:U,'PPI REPORT'!$M$48,'Service Delivery'!T:T,D69)</f>
        <v>36.5</v>
      </c>
      <c r="N69" s="374"/>
      <c r="O69" s="208">
        <f>SUMIFS('Service Delivery'!W:W,'Service Delivery'!U:U,'PPI REPORT'!$O$48,'Service Delivery'!T:T,D69)</f>
        <v>70.8</v>
      </c>
      <c r="P69" s="156">
        <f>SUMIFS('Service Delivery'!$B$6:$B$31,'Service Delivery'!$A$6:$A$31,D69)*100</f>
        <v>32.155172413700001</v>
      </c>
      <c r="Q69" s="156">
        <f>SUMIFS('Service Delivery'!$C$6:$C$31,'Service Delivery'!$A$6:$A$31,D69)*100</f>
        <v>75.172890733000003</v>
      </c>
      <c r="R69" s="156">
        <f>SUMIFS('Service Delivery'!$E$6:$E$31,'Service Delivery'!$D$6:$D$31,D69)*100</f>
        <v>75.024884625799999</v>
      </c>
      <c r="S69" s="12"/>
      <c r="T69" s="370">
        <f>SUMIFS('Value for Money'!F:F,'Value for Money'!B:B,D69)</f>
        <v>621919</v>
      </c>
      <c r="U69" s="370"/>
      <c r="V69" s="424">
        <f>SUMIFS('Value for Money'!$E$7:$E$32,'Value for Money'!$B$7:$B$32,$D69)</f>
        <v>885.68916991110325</v>
      </c>
      <c r="W69" s="424"/>
      <c r="X69" s="424"/>
      <c r="Y69" s="132"/>
      <c r="Z69" s="422" t="s">
        <v>71</v>
      </c>
      <c r="AA69" s="423"/>
      <c r="AB69" s="423"/>
      <c r="AC69" s="423"/>
      <c r="AD69" s="450"/>
      <c r="AE69" s="226">
        <f>ROGS!B26</f>
        <v>0.875</v>
      </c>
      <c r="AF69" s="226">
        <f>ROGS!C26</f>
        <v>0.81100000000000005</v>
      </c>
      <c r="AG69" s="75"/>
      <c r="AH69" s="133" t="s">
        <v>2</v>
      </c>
    </row>
    <row r="70" spans="1:329" ht="18.600000000000001" customHeight="1">
      <c r="A70" s="11"/>
      <c r="B70" s="80"/>
      <c r="C70" s="73"/>
      <c r="D70" s="377" t="s">
        <v>32</v>
      </c>
      <c r="E70" s="377"/>
      <c r="F70" s="378"/>
      <c r="G70" s="207">
        <f>SUMIFS('Service Delivery'!V:V,'Service Delivery'!U:U,'PPI REPORT'!$G$48,'Service Delivery'!T:T,D70)</f>
        <v>8.1</v>
      </c>
      <c r="H70" s="208">
        <f>SUMIFS('Service Delivery'!W:W,'Service Delivery'!U:U,'PPI REPORT'!$H$48,'Service Delivery'!T:T,D70)</f>
        <v>16</v>
      </c>
      <c r="I70" s="207">
        <f>SUMIFS('Service Delivery'!V:V,'Service Delivery'!U:U,'PPI REPORT'!$I$48,'Service Delivery'!T:T,D70)</f>
        <v>12.7</v>
      </c>
      <c r="J70" s="208">
        <f>SUMIFS('Service Delivery'!W:W,'Service Delivery'!U:U,'PPI REPORT'!$J$48,'Service Delivery'!T:T,D70)</f>
        <v>24.6</v>
      </c>
      <c r="K70" s="207">
        <f>SUMIFS('Service Delivery'!V:V,'Service Delivery'!U:U,'PPI REPORT'!$K$48,'Service Delivery'!T:T,D70)</f>
        <v>17</v>
      </c>
      <c r="L70" s="208">
        <f>SUMIFS('Service Delivery'!W:W,'Service Delivery'!U:U,'PPI REPORT'!$L$48,'Service Delivery'!T:T,D70)</f>
        <v>29.1</v>
      </c>
      <c r="M70" s="373">
        <f>SUMIFS('Service Delivery'!V:V,'Service Delivery'!U:U,'PPI REPORT'!$M$48,'Service Delivery'!T:T,D70)</f>
        <v>31.8</v>
      </c>
      <c r="N70" s="374"/>
      <c r="O70" s="208">
        <f>SUMIFS('Service Delivery'!W:W,'Service Delivery'!U:U,'PPI REPORT'!$O$48,'Service Delivery'!T:T,D70)</f>
        <v>67.599999999999994</v>
      </c>
      <c r="P70" s="156">
        <f>SUMIFS('Service Delivery'!$B$6:$B$31,'Service Delivery'!$A$6:$A$31,D70)*100</f>
        <v>41.965029142299997</v>
      </c>
      <c r="Q70" s="156">
        <f>SUMIFS('Service Delivery'!$C$6:$C$31,'Service Delivery'!$A$6:$A$31,D70)*100</f>
        <v>80.938914027099997</v>
      </c>
      <c r="R70" s="156">
        <f>SUMIFS('Service Delivery'!$E$6:$E$31,'Service Delivery'!$D$6:$D$31,D70)*100</f>
        <v>78.809116494599991</v>
      </c>
      <c r="S70" s="12"/>
      <c r="T70" s="370">
        <f>SUMIFS('Value for Money'!F:F,'Value for Money'!B:B,D70)</f>
        <v>690423</v>
      </c>
      <c r="U70" s="370"/>
      <c r="V70" s="424">
        <f>SUMIFS('Value for Money'!$E$7:$E$32,'Value for Money'!$B$7:$B$32,$D70)</f>
        <v>1130.1142918872094</v>
      </c>
      <c r="W70" s="424"/>
      <c r="X70" s="424"/>
      <c r="Y70" s="132"/>
      <c r="Z70" s="422" t="s">
        <v>72</v>
      </c>
      <c r="AA70" s="423"/>
      <c r="AB70" s="423"/>
      <c r="AC70" s="423"/>
      <c r="AD70" s="450"/>
      <c r="AE70" s="116">
        <f>ROGS!B27</f>
        <v>206</v>
      </c>
      <c r="AF70" s="116">
        <f>ROGS!C27</f>
        <v>4.0999999999999996</v>
      </c>
      <c r="AG70" s="75"/>
      <c r="AH70" s="133"/>
      <c r="AI70" s="38"/>
      <c r="AJ70" s="34"/>
    </row>
    <row r="71" spans="1:329" ht="18.600000000000001" customHeight="1">
      <c r="A71" s="11"/>
      <c r="B71" s="80"/>
      <c r="C71" s="73"/>
      <c r="D71" s="377" t="s">
        <v>33</v>
      </c>
      <c r="E71" s="377"/>
      <c r="F71" s="378"/>
      <c r="G71" s="207">
        <f>SUMIFS('Service Delivery'!V:V,'Service Delivery'!U:U,'PPI REPORT'!$G$48,'Service Delivery'!T:T,D71)</f>
        <v>9.4</v>
      </c>
      <c r="H71" s="208">
        <f>SUMIFS('Service Delivery'!W:W,'Service Delivery'!U:U,'PPI REPORT'!$H$48,'Service Delivery'!T:T,D71)</f>
        <v>19.2</v>
      </c>
      <c r="I71" s="207">
        <f>SUMIFS('Service Delivery'!V:V,'Service Delivery'!U:U,'PPI REPORT'!$I$48,'Service Delivery'!T:T,D71)</f>
        <v>12.9</v>
      </c>
      <c r="J71" s="208">
        <f>SUMIFS('Service Delivery'!W:W,'Service Delivery'!U:U,'PPI REPORT'!$J$48,'Service Delivery'!T:T,D71)</f>
        <v>25.1</v>
      </c>
      <c r="K71" s="207">
        <f>SUMIFS('Service Delivery'!V:V,'Service Delivery'!U:U,'PPI REPORT'!$K$48,'Service Delivery'!T:T,D71)</f>
        <v>15.9</v>
      </c>
      <c r="L71" s="208">
        <f>SUMIFS('Service Delivery'!W:W,'Service Delivery'!U:U,'PPI REPORT'!$L$48,'Service Delivery'!T:T,D71)</f>
        <v>28.5</v>
      </c>
      <c r="M71" s="373">
        <f>SUMIFS('Service Delivery'!V:V,'Service Delivery'!U:U,'PPI REPORT'!$M$48,'Service Delivery'!T:T,D71)</f>
        <v>30.1</v>
      </c>
      <c r="N71" s="374"/>
      <c r="O71" s="208">
        <f>SUMIFS('Service Delivery'!W:W,'Service Delivery'!U:U,'PPI REPORT'!$O$48,'Service Delivery'!T:T,D71)</f>
        <v>65.5</v>
      </c>
      <c r="P71" s="156">
        <f>SUMIFS('Service Delivery'!$B$6:$B$31,'Service Delivery'!$A$6:$A$31,D71)*100</f>
        <v>35.964912280699998</v>
      </c>
      <c r="Q71" s="156">
        <f>SUMIFS('Service Delivery'!$C$6:$C$31,'Service Delivery'!$A$6:$A$31,D71)*100</f>
        <v>80.658436213900004</v>
      </c>
      <c r="R71" s="156">
        <f>SUMIFS('Service Delivery'!$E$6:$E$31,'Service Delivery'!$D$6:$D$31,D71)*100</f>
        <v>69.717599596500008</v>
      </c>
      <c r="S71" s="12"/>
      <c r="T71" s="370">
        <f>SUMIFS('Value for Money'!F:F,'Value for Money'!B:B,D71)</f>
        <v>347775</v>
      </c>
      <c r="U71" s="370"/>
      <c r="V71" s="424">
        <f>SUMIFS('Value for Money'!$E$7:$E$32,'Value for Money'!$B$7:$B$32,$D71)</f>
        <v>1004.3871817400161</v>
      </c>
      <c r="W71" s="424"/>
      <c r="X71" s="424"/>
      <c r="Y71" s="132"/>
      <c r="Z71" s="451" t="s">
        <v>73</v>
      </c>
      <c r="AA71" s="357"/>
      <c r="AB71" s="357"/>
      <c r="AC71" s="357"/>
      <c r="AD71" s="395"/>
      <c r="AE71" s="470">
        <f>ROGS!B29</f>
        <v>79.099999999999994</v>
      </c>
      <c r="AF71" s="470">
        <f>ROGS!C29</f>
        <v>64.7</v>
      </c>
      <c r="AG71" s="76"/>
      <c r="AH71" s="64"/>
    </row>
    <row r="72" spans="1:329" ht="18.600000000000001" customHeight="1">
      <c r="A72" s="11"/>
      <c r="B72" s="80"/>
      <c r="C72" s="356" t="s">
        <v>34</v>
      </c>
      <c r="D72" s="357"/>
      <c r="E72" s="357"/>
      <c r="F72" s="395"/>
      <c r="G72" s="209">
        <f>SUMIFS('Service Delivery'!M:M,'Service Delivery'!L:L,'PPI REPORT'!$G$48,'Service Delivery'!K:K,C72)</f>
        <v>8.6999999999999993</v>
      </c>
      <c r="H72" s="210">
        <f>SUMIFS('Service Delivery'!N:N,'Service Delivery'!L:L,'PPI REPORT'!$H$48,'Service Delivery'!K:K,C72)</f>
        <v>16.600000000000001</v>
      </c>
      <c r="I72" s="209">
        <f>SUMIFS('Service Delivery'!M:M,'Service Delivery'!L:L,'PPI REPORT'!$I$48,'Service Delivery'!K:K,C72)</f>
        <v>12.2</v>
      </c>
      <c r="J72" s="210">
        <f>SUMIFS('Service Delivery'!N:N,'Service Delivery'!L:L,'PPI REPORT'!$J$48,'Service Delivery'!K:K,C72)</f>
        <v>22.9</v>
      </c>
      <c r="K72" s="209">
        <f>SUMIFS('Service Delivery'!M:M,'Service Delivery'!L:L,'PPI REPORT'!$K$48,'Service Delivery'!K:K,C72)</f>
        <v>16</v>
      </c>
      <c r="L72" s="210">
        <f>SUMIFS('Service Delivery'!N:N,'Service Delivery'!L:L,'PPI REPORT'!$L$48,'Service Delivery'!K:K,C72)</f>
        <v>28.3</v>
      </c>
      <c r="M72" s="375">
        <f>SUMIFS('Service Delivery'!M:M,'Service Delivery'!L:L,'PPI REPORT'!$M$48,'Service Delivery'!K:K,C72)</f>
        <v>28.3</v>
      </c>
      <c r="N72" s="376"/>
      <c r="O72" s="210">
        <f>SUMIFS('Service Delivery'!N:N,'Service Delivery'!L:L,'PPI REPORT'!$O$48,'Service Delivery'!K:K,C72)</f>
        <v>63.6</v>
      </c>
      <c r="P72" s="157">
        <f>SUMIFS('Service Delivery'!$B$6:$B$31,'Service Delivery'!$A$6:$A$31,C72)*100</f>
        <v>40.108892921900001</v>
      </c>
      <c r="Q72" s="157">
        <f>SUMIFS('Service Delivery'!$C$6:$C$31,'Service Delivery'!$A$6:$A$31,C72)*100</f>
        <v>82.491467576699989</v>
      </c>
      <c r="R72" s="157">
        <f>SUMIFS('Service Delivery'!$E$6:$E$31,'Service Delivery'!$D$6:$D$31,C72)*100</f>
        <v>79.479583666899998</v>
      </c>
      <c r="S72" s="12"/>
      <c r="T72" s="365">
        <f>T73</f>
        <v>697518</v>
      </c>
      <c r="U72" s="365"/>
      <c r="V72" s="428">
        <f>V73</f>
        <v>1117.0943429991953</v>
      </c>
      <c r="W72" s="428"/>
      <c r="X72" s="428"/>
      <c r="Y72" s="132"/>
      <c r="Z72" s="451"/>
      <c r="AA72" s="357"/>
      <c r="AB72" s="357"/>
      <c r="AC72" s="357"/>
      <c r="AD72" s="395"/>
      <c r="AE72" s="470"/>
      <c r="AF72" s="470"/>
      <c r="AG72" s="76"/>
      <c r="AH72" s="64"/>
    </row>
    <row r="73" spans="1:329" ht="18.600000000000001" customHeight="1" thickBot="1">
      <c r="A73" s="11"/>
      <c r="B73" s="80"/>
      <c r="C73" s="73"/>
      <c r="D73" s="393" t="s">
        <v>35</v>
      </c>
      <c r="E73" s="393"/>
      <c r="F73" s="394"/>
      <c r="G73" s="207">
        <f>SUMIFS('Service Delivery'!V:V,'Service Delivery'!U:U,'PPI REPORT'!$G$48,'Service Delivery'!T:T,D73)</f>
        <v>8.6999999999999993</v>
      </c>
      <c r="H73" s="208">
        <f>SUMIFS('Service Delivery'!W:W,'Service Delivery'!U:U,'PPI REPORT'!$H$48,'Service Delivery'!T:T,D73)</f>
        <v>16.600000000000001</v>
      </c>
      <c r="I73" s="207">
        <f>SUMIFS('Service Delivery'!V:V,'Service Delivery'!U:U,'PPI REPORT'!$I$48,'Service Delivery'!T:T,D73)</f>
        <v>12.2</v>
      </c>
      <c r="J73" s="208">
        <f>SUMIFS('Service Delivery'!W:W,'Service Delivery'!U:U,'PPI REPORT'!$J$48,'Service Delivery'!T:T,D73)</f>
        <v>22.9</v>
      </c>
      <c r="K73" s="207">
        <f>SUMIFS('Service Delivery'!V:V,'Service Delivery'!U:U,'PPI REPORT'!$K$48,'Service Delivery'!T:T,D73)</f>
        <v>16</v>
      </c>
      <c r="L73" s="208">
        <f>SUMIFS('Service Delivery'!W:W,'Service Delivery'!U:U,'PPI REPORT'!$L$48,'Service Delivery'!T:T,D73)</f>
        <v>28.3</v>
      </c>
      <c r="M73" s="373">
        <f>SUMIFS('Service Delivery'!V:V,'Service Delivery'!U:U,'PPI REPORT'!$M$48,'Service Delivery'!T:T,D73)</f>
        <v>28.3</v>
      </c>
      <c r="N73" s="374"/>
      <c r="O73" s="208">
        <f>SUMIFS('Service Delivery'!W:W,'Service Delivery'!U:U,'PPI REPORT'!$O$48,'Service Delivery'!T:T,D73)</f>
        <v>63.6</v>
      </c>
      <c r="P73" s="158">
        <f>SUMIFS('Service Delivery'!$B$6:$B$31,'Service Delivery'!$A$6:$A$31,D73)*100</f>
        <v>40.108892921900001</v>
      </c>
      <c r="Q73" s="158">
        <f>SUMIFS('Service Delivery'!$C$6:$C$31,'Service Delivery'!$A$6:$A$31,D73)*100</f>
        <v>82.491467576699989</v>
      </c>
      <c r="R73" s="158">
        <f>SUMIFS('Service Delivery'!$E$6:$E$31,'Service Delivery'!$D$6:$D$31,D73)*100</f>
        <v>79.479583666899998</v>
      </c>
      <c r="S73" s="12"/>
      <c r="T73" s="421">
        <f>SUMIFS('Value for Money'!F:F,'Value for Money'!B:B,D73)</f>
        <v>697518</v>
      </c>
      <c r="U73" s="421"/>
      <c r="V73" s="443">
        <f>SUMIFS('Value for Money'!$E$7:$E$32,'Value for Money'!$B$7:$B$32,$D73)</f>
        <v>1117.0943429991953</v>
      </c>
      <c r="W73" s="443"/>
      <c r="X73" s="443"/>
      <c r="Y73" s="132"/>
      <c r="Z73" s="422"/>
      <c r="AA73" s="423"/>
      <c r="AB73" s="423"/>
      <c r="AC73" s="423"/>
      <c r="AD73" s="117"/>
      <c r="AE73" s="118"/>
      <c r="AF73" s="118"/>
      <c r="AG73" s="74"/>
      <c r="AH73" s="64"/>
    </row>
    <row r="74" spans="1:329" ht="23.25" customHeight="1" thickTop="1">
      <c r="A74" s="11"/>
      <c r="B74" s="80"/>
      <c r="C74" s="425" t="s">
        <v>36</v>
      </c>
      <c r="D74" s="425"/>
      <c r="E74" s="425"/>
      <c r="F74" s="425"/>
      <c r="G74" s="199">
        <f>'Service Delivery'!H10</f>
        <v>8.5</v>
      </c>
      <c r="H74" s="199">
        <f>'Service Delivery'!I10</f>
        <v>17.5</v>
      </c>
      <c r="I74" s="199">
        <f>'Service Delivery'!H11</f>
        <v>11.8</v>
      </c>
      <c r="J74" s="199">
        <f>'Service Delivery'!I11</f>
        <v>23.5</v>
      </c>
      <c r="K74" s="199">
        <f>'Service Delivery'!H12</f>
        <v>14.1</v>
      </c>
      <c r="L74" s="199">
        <f>'Service Delivery'!I12</f>
        <v>27.2</v>
      </c>
      <c r="M74" s="384">
        <f>'Service Delivery'!H13</f>
        <v>25.8</v>
      </c>
      <c r="N74" s="384"/>
      <c r="O74" s="199">
        <f>'Service Delivery'!I13</f>
        <v>62.2</v>
      </c>
      <c r="P74" s="199">
        <f>'Service Delivery'!B31*100</f>
        <v>48.351265409200003</v>
      </c>
      <c r="Q74" s="199">
        <f>'Service Delivery'!C31*100</f>
        <v>84.478091693400003</v>
      </c>
      <c r="R74" s="199">
        <f>'Service Delivery'!E31*100</f>
        <v>76.87047227779999</v>
      </c>
      <c r="S74" s="94"/>
      <c r="T74" s="426">
        <f>'Value for Money'!F32</f>
        <v>5583833</v>
      </c>
      <c r="U74" s="427"/>
      <c r="V74" s="444">
        <f>SUMIFS('Value for Money'!$E$7:$E$32,'Value for Money'!$B$7:$B$32,$C74)</f>
        <v>1104.3248925547725</v>
      </c>
      <c r="W74" s="445"/>
      <c r="X74" s="446"/>
      <c r="Y74" s="132"/>
      <c r="Z74" s="418"/>
      <c r="AA74" s="419"/>
      <c r="AB74" s="419"/>
      <c r="AC74" s="420"/>
      <c r="AD74" s="63"/>
      <c r="AE74" s="63"/>
      <c r="AF74" s="63"/>
      <c r="AG74" s="74"/>
      <c r="AH74" s="64"/>
    </row>
    <row r="75" spans="1:329" ht="15" customHeight="1">
      <c r="A75" s="442" t="s">
        <v>2</v>
      </c>
      <c r="B75" s="442"/>
      <c r="C75" s="442"/>
      <c r="D75" s="442"/>
      <c r="E75" s="442"/>
      <c r="F75" s="442"/>
      <c r="G75" s="442"/>
      <c r="H75" s="442"/>
      <c r="I75" s="442"/>
      <c r="J75" s="442"/>
      <c r="K75" s="442"/>
      <c r="L75" s="442"/>
      <c r="M75" s="442"/>
      <c r="N75" s="442"/>
      <c r="O75" s="442"/>
      <c r="P75" s="442"/>
      <c r="Q75" s="442"/>
      <c r="R75" s="442"/>
      <c r="S75" s="442"/>
      <c r="T75" s="442"/>
      <c r="U75" s="442"/>
      <c r="V75" s="442"/>
      <c r="W75" s="442"/>
      <c r="X75" s="442"/>
      <c r="Y75" s="442"/>
      <c r="Z75" s="442"/>
      <c r="AA75" s="442"/>
      <c r="AB75" s="442"/>
      <c r="AC75" s="442"/>
      <c r="AD75" s="442"/>
      <c r="AE75" s="442"/>
      <c r="AF75" s="442"/>
      <c r="AG75" s="442"/>
      <c r="AH75" s="442"/>
    </row>
    <row r="76" spans="1:329" ht="10.15" customHeight="1">
      <c r="A76" s="442"/>
      <c r="B76" s="442"/>
      <c r="C76" s="442"/>
      <c r="D76" s="442"/>
      <c r="E76" s="442"/>
      <c r="F76" s="442"/>
      <c r="G76" s="442"/>
      <c r="H76" s="442"/>
      <c r="I76" s="442"/>
      <c r="J76" s="442"/>
      <c r="K76" s="442"/>
      <c r="L76" s="442"/>
      <c r="M76" s="442"/>
      <c r="N76" s="442"/>
      <c r="O76" s="442"/>
      <c r="P76" s="442"/>
      <c r="Q76" s="442"/>
      <c r="R76" s="442"/>
      <c r="S76" s="442"/>
      <c r="T76" s="442"/>
      <c r="U76" s="442"/>
      <c r="V76" s="442"/>
      <c r="W76" s="442"/>
      <c r="X76" s="442"/>
      <c r="Y76" s="442"/>
      <c r="Z76" s="442"/>
      <c r="AA76" s="442"/>
      <c r="AB76" s="442"/>
      <c r="AC76" s="442"/>
      <c r="AD76" s="442"/>
      <c r="AE76" s="442"/>
      <c r="AF76" s="442"/>
      <c r="AG76" s="442"/>
      <c r="AH76" s="442"/>
    </row>
    <row r="77" spans="1:329" ht="15" customHeight="1">
      <c r="A77" s="442"/>
      <c r="B77" s="442"/>
      <c r="C77" s="442"/>
      <c r="D77" s="442"/>
      <c r="E77" s="442"/>
      <c r="F77" s="442"/>
      <c r="G77" s="442"/>
      <c r="H77" s="442"/>
      <c r="I77" s="442"/>
      <c r="J77" s="442"/>
      <c r="K77" s="442"/>
      <c r="L77" s="442"/>
      <c r="M77" s="442"/>
      <c r="N77" s="442"/>
      <c r="O77" s="442"/>
      <c r="P77" s="442"/>
      <c r="Q77" s="442"/>
      <c r="R77" s="442"/>
      <c r="S77" s="442"/>
      <c r="T77" s="442"/>
      <c r="U77" s="442"/>
      <c r="V77" s="442"/>
      <c r="W77" s="442"/>
      <c r="X77" s="442"/>
      <c r="Y77" s="442"/>
      <c r="Z77" s="442"/>
      <c r="AA77" s="442"/>
      <c r="AB77" s="442"/>
      <c r="AC77" s="442"/>
      <c r="AD77" s="442"/>
      <c r="AE77" s="442"/>
      <c r="AF77" s="442"/>
      <c r="AG77" s="442"/>
      <c r="AH77" s="442"/>
    </row>
    <row r="78" spans="1:329" ht="15" customHeight="1">
      <c r="A78" s="442"/>
      <c r="B78" s="442"/>
      <c r="C78" s="442"/>
      <c r="D78" s="442"/>
      <c r="E78" s="442"/>
      <c r="F78" s="442"/>
      <c r="G78" s="442"/>
      <c r="H78" s="442"/>
      <c r="I78" s="442"/>
      <c r="J78" s="442"/>
      <c r="K78" s="442"/>
      <c r="L78" s="442"/>
      <c r="M78" s="442"/>
      <c r="N78" s="442"/>
      <c r="O78" s="442"/>
      <c r="P78" s="442"/>
      <c r="Q78" s="442"/>
      <c r="R78" s="442"/>
      <c r="S78" s="442"/>
      <c r="T78" s="442"/>
      <c r="U78" s="442"/>
      <c r="V78" s="442"/>
      <c r="W78" s="442"/>
      <c r="X78" s="442"/>
      <c r="Y78" s="442"/>
      <c r="Z78" s="442"/>
      <c r="AA78" s="442"/>
      <c r="AB78" s="442"/>
      <c r="AC78" s="442"/>
      <c r="AD78" s="442"/>
      <c r="AE78" s="442"/>
      <c r="AF78" s="442"/>
      <c r="AG78" s="442"/>
      <c r="AH78" s="442"/>
    </row>
    <row r="79" spans="1:329" ht="15" customHeight="1">
      <c r="A79" s="442"/>
      <c r="B79" s="442"/>
      <c r="C79" s="442"/>
      <c r="D79" s="442"/>
      <c r="E79" s="442"/>
      <c r="F79" s="442"/>
      <c r="G79" s="442"/>
      <c r="H79" s="442"/>
      <c r="I79" s="442"/>
      <c r="J79" s="442"/>
      <c r="K79" s="442"/>
      <c r="L79" s="442"/>
      <c r="M79" s="442"/>
      <c r="N79" s="442"/>
      <c r="O79" s="442"/>
      <c r="P79" s="442"/>
      <c r="Q79" s="442"/>
      <c r="R79" s="442"/>
      <c r="S79" s="442"/>
      <c r="T79" s="442"/>
      <c r="U79" s="442"/>
      <c r="V79" s="442"/>
      <c r="W79" s="442"/>
      <c r="X79" s="442"/>
      <c r="Y79" s="442"/>
      <c r="Z79" s="442"/>
      <c r="AA79" s="442"/>
      <c r="AB79" s="442"/>
      <c r="AC79" s="442"/>
      <c r="AD79" s="442"/>
      <c r="AE79" s="442"/>
      <c r="AF79" s="442"/>
      <c r="AG79" s="442"/>
      <c r="AH79" s="442"/>
      <c r="AJ79" s="50"/>
    </row>
    <row r="80" spans="1:329" ht="15" customHeight="1">
      <c r="A80" s="442"/>
      <c r="B80" s="442"/>
      <c r="C80" s="442"/>
      <c r="D80" s="442"/>
      <c r="E80" s="442"/>
      <c r="F80" s="442"/>
      <c r="G80" s="442"/>
      <c r="H80" s="442"/>
      <c r="I80" s="442"/>
      <c r="J80" s="442"/>
      <c r="K80" s="442"/>
      <c r="L80" s="442"/>
      <c r="M80" s="442"/>
      <c r="N80" s="442"/>
      <c r="O80" s="442"/>
      <c r="P80" s="442"/>
      <c r="Q80" s="442"/>
      <c r="R80" s="442"/>
      <c r="S80" s="442"/>
      <c r="T80" s="442"/>
      <c r="U80" s="442"/>
      <c r="V80" s="442"/>
      <c r="W80" s="442"/>
      <c r="X80" s="442"/>
      <c r="Y80" s="442"/>
      <c r="Z80" s="442"/>
      <c r="AA80" s="442"/>
      <c r="AB80" s="442"/>
      <c r="AC80" s="442"/>
      <c r="AD80" s="442"/>
      <c r="AE80" s="442"/>
      <c r="AF80" s="442"/>
      <c r="AG80" s="442"/>
      <c r="AH80" s="442"/>
      <c r="LJ80" s="84">
        <v>1</v>
      </c>
      <c r="LK80" s="38" t="s">
        <v>74</v>
      </c>
      <c r="LL80" s="38"/>
      <c r="LM80" s="38"/>
      <c r="LN80" s="38"/>
      <c r="LO80" s="38"/>
      <c r="LP80" s="38"/>
      <c r="LQ80" s="38"/>
    </row>
    <row r="81" spans="1:329 4383:5119 5151:6143 6175:7167 7199:8191 8223:9215 9247:10239 10271:11263 11295:12287 12319:13311 13343:14335 14367:15359 15391:16351" ht="15" customHeight="1">
      <c r="A81" s="442"/>
      <c r="B81" s="442"/>
      <c r="C81" s="442"/>
      <c r="D81" s="442"/>
      <c r="E81" s="442"/>
      <c r="F81" s="442"/>
      <c r="G81" s="442"/>
      <c r="H81" s="442"/>
      <c r="I81" s="442"/>
      <c r="J81" s="442"/>
      <c r="K81" s="442"/>
      <c r="L81" s="442"/>
      <c r="M81" s="442"/>
      <c r="N81" s="442"/>
      <c r="O81" s="442"/>
      <c r="P81" s="442"/>
      <c r="Q81" s="442"/>
      <c r="R81" s="442"/>
      <c r="S81" s="442"/>
      <c r="T81" s="442"/>
      <c r="U81" s="442"/>
      <c r="V81" s="442"/>
      <c r="W81" s="442"/>
      <c r="X81" s="442"/>
      <c r="Y81" s="442"/>
      <c r="Z81" s="442"/>
      <c r="AA81" s="442"/>
      <c r="AB81" s="442"/>
      <c r="AC81" s="442"/>
      <c r="AD81" s="442"/>
      <c r="AE81" s="442"/>
      <c r="AF81" s="442"/>
      <c r="AG81" s="442"/>
      <c r="AH81" s="442"/>
      <c r="LJ81" s="155"/>
      <c r="LK81" s="38" t="s">
        <v>75</v>
      </c>
      <c r="LL81" s="38"/>
      <c r="LM81" s="38"/>
      <c r="LN81" s="38"/>
      <c r="LO81" s="38"/>
      <c r="LP81" s="38"/>
      <c r="LQ81" s="38"/>
    </row>
    <row r="82" spans="1:329 4383:5119 5151:6143 6175:7167 7199:8191 8223:9215 9247:10239 10271:11263 11295:12287 12319:13311 13343:14335 14367:15359 15391:16351" ht="15" customHeight="1">
      <c r="A82" s="442"/>
      <c r="B82" s="442"/>
      <c r="C82" s="442"/>
      <c r="D82" s="442"/>
      <c r="E82" s="442"/>
      <c r="F82" s="442"/>
      <c r="G82" s="442"/>
      <c r="H82" s="442"/>
      <c r="I82" s="442"/>
      <c r="J82" s="442"/>
      <c r="K82" s="442"/>
      <c r="L82" s="442"/>
      <c r="M82" s="442"/>
      <c r="N82" s="442"/>
      <c r="O82" s="442"/>
      <c r="P82" s="442"/>
      <c r="Q82" s="442"/>
      <c r="R82" s="442"/>
      <c r="S82" s="442"/>
      <c r="T82" s="442"/>
      <c r="U82" s="442"/>
      <c r="V82" s="442"/>
      <c r="W82" s="442"/>
      <c r="X82" s="442"/>
      <c r="Y82" s="442"/>
      <c r="Z82" s="442"/>
      <c r="AA82" s="442"/>
      <c r="AB82" s="442"/>
      <c r="AC82" s="442"/>
      <c r="AD82" s="442"/>
      <c r="AE82" s="442"/>
      <c r="AF82" s="442"/>
      <c r="AG82" s="442"/>
      <c r="AH82" s="442"/>
    </row>
    <row r="83" spans="1:329 4383:5119 5151:6143 6175:7167 7199:8191 8223:9215 9247:10239 10271:11263 11295:12287 12319:13311 13343:14335 14367:15359 15391:16351" ht="15" customHeight="1">
      <c r="A83" s="442"/>
      <c r="B83" s="442"/>
      <c r="C83" s="442"/>
      <c r="D83" s="442"/>
      <c r="E83" s="442"/>
      <c r="F83" s="442"/>
      <c r="G83" s="442"/>
      <c r="H83" s="442"/>
      <c r="I83" s="442"/>
      <c r="J83" s="442"/>
      <c r="K83" s="442"/>
      <c r="L83" s="442"/>
      <c r="M83" s="442"/>
      <c r="N83" s="442"/>
      <c r="O83" s="442"/>
      <c r="P83" s="442"/>
      <c r="Q83" s="442"/>
      <c r="R83" s="442"/>
      <c r="S83" s="442"/>
      <c r="T83" s="442"/>
      <c r="U83" s="442"/>
      <c r="V83" s="442"/>
      <c r="W83" s="442"/>
      <c r="X83" s="442"/>
      <c r="Y83" s="442"/>
      <c r="Z83" s="442"/>
      <c r="AA83" s="442"/>
      <c r="AB83" s="442"/>
      <c r="AC83" s="442"/>
      <c r="AD83" s="442"/>
      <c r="AE83" s="442"/>
      <c r="AF83" s="442"/>
      <c r="AG83" s="442"/>
      <c r="AH83" s="442"/>
    </row>
    <row r="84" spans="1:329 4383:5119 5151:6143 6175:7167 7199:8191 8223:9215 9247:10239 10271:11263 11295:12287 12319:13311 13343:14335 14367:15359 15391:16351" ht="15" customHeight="1">
      <c r="A84" s="442"/>
      <c r="B84" s="442"/>
      <c r="C84" s="442"/>
      <c r="D84" s="442"/>
      <c r="E84" s="442"/>
      <c r="F84" s="442"/>
      <c r="G84" s="442"/>
      <c r="H84" s="442"/>
      <c r="I84" s="442"/>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row>
    <row r="85" spans="1:329 4383:5119 5151:6143 6175:7167 7199:8191 8223:9215 9247:10239 10271:11263 11295:12287 12319:13311 13343:14335 14367:15359 15391:16351" ht="11.45" customHeight="1">
      <c r="A85" s="442"/>
      <c r="B85" s="442"/>
      <c r="C85" s="442"/>
      <c r="D85" s="442"/>
      <c r="E85" s="442"/>
      <c r="F85" s="442"/>
      <c r="G85" s="442"/>
      <c r="H85" s="442"/>
      <c r="I85" s="442"/>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row>
    <row r="86" spans="1:329 4383:5119 5151:6143 6175:7167 7199:8191 8223:9215 9247:10239 10271:11263 11295:12287 12319:13311 13343:14335 14367:15359 15391:16351" s="1" customFormat="1" ht="15" customHeight="1">
      <c r="A86" s="401" t="s">
        <v>0</v>
      </c>
      <c r="B86" s="401"/>
      <c r="C86" s="401"/>
      <c r="D86" s="401"/>
      <c r="E86" s="401"/>
      <c r="F86" s="401"/>
      <c r="G86" s="401"/>
      <c r="H86" s="401"/>
      <c r="I86" s="401"/>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c r="AI86" s="10"/>
      <c r="AJ86" s="10"/>
      <c r="AK86" s="10"/>
      <c r="AL86" s="10"/>
    </row>
    <row r="87" spans="1:329 4383:5119 5151:6143 6175:7167 7199:8191 8223:9215 9247:10239 10271:11263 11295:12287 12319:13311 13343:14335 14367:15359 15391:16351" s="1" customFormat="1" ht="31.5" customHeight="1">
      <c r="A87" s="401"/>
      <c r="B87" s="401"/>
      <c r="C87" s="401"/>
      <c r="D87" s="401"/>
      <c r="E87" s="401"/>
      <c r="F87" s="401"/>
      <c r="G87" s="401"/>
      <c r="H87" s="401"/>
      <c r="I87" s="401"/>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H87" s="401"/>
      <c r="AI87" s="10"/>
      <c r="AJ87" s="10"/>
      <c r="AK87" s="10"/>
      <c r="AL87" s="10"/>
      <c r="FLO87" s="1" t="s">
        <v>0</v>
      </c>
      <c r="FMU87" s="1" t="s">
        <v>0</v>
      </c>
      <c r="FOA87" s="1" t="s">
        <v>0</v>
      </c>
      <c r="FPG87" s="1" t="s">
        <v>0</v>
      </c>
      <c r="FQM87" s="1" t="s">
        <v>0</v>
      </c>
      <c r="FRS87" s="1" t="s">
        <v>0</v>
      </c>
      <c r="FSY87" s="1" t="s">
        <v>0</v>
      </c>
      <c r="FUE87" s="1" t="s">
        <v>0</v>
      </c>
      <c r="FVK87" s="1" t="s">
        <v>0</v>
      </c>
      <c r="FWQ87" s="1" t="s">
        <v>0</v>
      </c>
      <c r="FXW87" s="1" t="s">
        <v>0</v>
      </c>
      <c r="FZC87" s="1" t="s">
        <v>0</v>
      </c>
      <c r="GAI87" s="1" t="s">
        <v>0</v>
      </c>
      <c r="GBO87" s="1" t="s">
        <v>0</v>
      </c>
      <c r="GCU87" s="1" t="s">
        <v>0</v>
      </c>
      <c r="GEA87" s="1" t="s">
        <v>0</v>
      </c>
      <c r="GFG87" s="1" t="s">
        <v>0</v>
      </c>
      <c r="GGM87" s="1" t="s">
        <v>0</v>
      </c>
      <c r="GHS87" s="1" t="s">
        <v>0</v>
      </c>
      <c r="GIY87" s="1" t="s">
        <v>0</v>
      </c>
      <c r="GKE87" s="1" t="s">
        <v>0</v>
      </c>
      <c r="GLK87" s="1" t="s">
        <v>0</v>
      </c>
      <c r="GMQ87" s="1" t="s">
        <v>0</v>
      </c>
      <c r="GNW87" s="1" t="s">
        <v>0</v>
      </c>
      <c r="GPC87" s="1" t="s">
        <v>0</v>
      </c>
      <c r="GQI87" s="1" t="s">
        <v>0</v>
      </c>
      <c r="GRO87" s="1" t="s">
        <v>0</v>
      </c>
      <c r="GSU87" s="1" t="s">
        <v>0</v>
      </c>
      <c r="GUA87" s="1" t="s">
        <v>0</v>
      </c>
      <c r="GVG87" s="1" t="s">
        <v>0</v>
      </c>
      <c r="GWM87" s="1" t="s">
        <v>0</v>
      </c>
      <c r="GXS87" s="1" t="s">
        <v>0</v>
      </c>
      <c r="GYY87" s="1" t="s">
        <v>0</v>
      </c>
      <c r="HAE87" s="1" t="s">
        <v>0</v>
      </c>
      <c r="HBK87" s="1" t="s">
        <v>0</v>
      </c>
      <c r="HCQ87" s="1" t="s">
        <v>0</v>
      </c>
      <c r="HDW87" s="1" t="s">
        <v>0</v>
      </c>
      <c r="HFC87" s="1" t="s">
        <v>0</v>
      </c>
      <c r="HGI87" s="1" t="s">
        <v>0</v>
      </c>
      <c r="HHO87" s="1" t="s">
        <v>0</v>
      </c>
      <c r="HIU87" s="1" t="s">
        <v>0</v>
      </c>
      <c r="HKA87" s="1" t="s">
        <v>0</v>
      </c>
      <c r="HLG87" s="1" t="s">
        <v>0</v>
      </c>
      <c r="HMM87" s="1" t="s">
        <v>0</v>
      </c>
      <c r="HNS87" s="1" t="s">
        <v>0</v>
      </c>
      <c r="HOY87" s="1" t="s">
        <v>0</v>
      </c>
      <c r="HQE87" s="1" t="s">
        <v>0</v>
      </c>
      <c r="HRK87" s="1" t="s">
        <v>0</v>
      </c>
      <c r="HSQ87" s="1" t="s">
        <v>0</v>
      </c>
      <c r="HTW87" s="1" t="s">
        <v>0</v>
      </c>
      <c r="HVC87" s="1" t="s">
        <v>0</v>
      </c>
      <c r="HWI87" s="1" t="s">
        <v>0</v>
      </c>
      <c r="HXO87" s="1" t="s">
        <v>0</v>
      </c>
      <c r="HYU87" s="1" t="s">
        <v>0</v>
      </c>
      <c r="IAA87" s="1" t="s">
        <v>0</v>
      </c>
      <c r="IBG87" s="1" t="s">
        <v>0</v>
      </c>
      <c r="ICM87" s="1" t="s">
        <v>0</v>
      </c>
      <c r="IDS87" s="1" t="s">
        <v>0</v>
      </c>
      <c r="IEY87" s="1" t="s">
        <v>0</v>
      </c>
      <c r="IGE87" s="1" t="s">
        <v>0</v>
      </c>
      <c r="IHK87" s="1" t="s">
        <v>0</v>
      </c>
      <c r="IIQ87" s="1" t="s">
        <v>0</v>
      </c>
      <c r="IJW87" s="1" t="s">
        <v>0</v>
      </c>
      <c r="ILC87" s="1" t="s">
        <v>0</v>
      </c>
      <c r="IMI87" s="1" t="s">
        <v>0</v>
      </c>
      <c r="INO87" s="1" t="s">
        <v>0</v>
      </c>
      <c r="IOU87" s="1" t="s">
        <v>0</v>
      </c>
      <c r="IQA87" s="1" t="s">
        <v>0</v>
      </c>
      <c r="IRG87" s="1" t="s">
        <v>0</v>
      </c>
      <c r="ISM87" s="1" t="s">
        <v>0</v>
      </c>
      <c r="ITS87" s="1" t="s">
        <v>0</v>
      </c>
      <c r="IUY87" s="1" t="s">
        <v>0</v>
      </c>
      <c r="IWE87" s="1" t="s">
        <v>0</v>
      </c>
      <c r="IXK87" s="1" t="s">
        <v>0</v>
      </c>
      <c r="IYQ87" s="1" t="s">
        <v>0</v>
      </c>
      <c r="IZW87" s="1" t="s">
        <v>0</v>
      </c>
      <c r="JBC87" s="1" t="s">
        <v>0</v>
      </c>
      <c r="JCI87" s="1" t="s">
        <v>0</v>
      </c>
      <c r="JDO87" s="1" t="s">
        <v>0</v>
      </c>
      <c r="JEU87" s="1" t="s">
        <v>0</v>
      </c>
      <c r="JGA87" s="1" t="s">
        <v>0</v>
      </c>
      <c r="JHG87" s="1" t="s">
        <v>0</v>
      </c>
      <c r="JIM87" s="1" t="s">
        <v>0</v>
      </c>
      <c r="JJS87" s="1" t="s">
        <v>0</v>
      </c>
      <c r="JKY87" s="1" t="s">
        <v>0</v>
      </c>
      <c r="JME87" s="1" t="s">
        <v>0</v>
      </c>
      <c r="JNK87" s="1" t="s">
        <v>0</v>
      </c>
      <c r="JOQ87" s="1" t="s">
        <v>0</v>
      </c>
      <c r="JPW87" s="1" t="s">
        <v>0</v>
      </c>
      <c r="JRC87" s="1" t="s">
        <v>0</v>
      </c>
      <c r="JSI87" s="1" t="s">
        <v>0</v>
      </c>
      <c r="JTO87" s="1" t="s">
        <v>0</v>
      </c>
      <c r="JUU87" s="1" t="s">
        <v>0</v>
      </c>
      <c r="JWA87" s="1" t="s">
        <v>0</v>
      </c>
      <c r="JXG87" s="1" t="s">
        <v>0</v>
      </c>
      <c r="JYM87" s="1" t="s">
        <v>0</v>
      </c>
      <c r="JZS87" s="1" t="s">
        <v>0</v>
      </c>
      <c r="KAY87" s="1" t="s">
        <v>0</v>
      </c>
      <c r="KCE87" s="1" t="s">
        <v>0</v>
      </c>
      <c r="KDK87" s="1" t="s">
        <v>0</v>
      </c>
      <c r="KEQ87" s="1" t="s">
        <v>0</v>
      </c>
      <c r="KFW87" s="1" t="s">
        <v>0</v>
      </c>
      <c r="KHC87" s="1" t="s">
        <v>0</v>
      </c>
      <c r="KII87" s="1" t="s">
        <v>0</v>
      </c>
      <c r="KJO87" s="1" t="s">
        <v>0</v>
      </c>
      <c r="KKU87" s="1" t="s">
        <v>0</v>
      </c>
      <c r="KMA87" s="1" t="s">
        <v>0</v>
      </c>
      <c r="KNG87" s="1" t="s">
        <v>0</v>
      </c>
      <c r="KOM87" s="1" t="s">
        <v>0</v>
      </c>
      <c r="KPS87" s="1" t="s">
        <v>0</v>
      </c>
      <c r="KQY87" s="1" t="s">
        <v>0</v>
      </c>
      <c r="KSE87" s="1" t="s">
        <v>0</v>
      </c>
      <c r="KTK87" s="1" t="s">
        <v>0</v>
      </c>
      <c r="KUQ87" s="1" t="s">
        <v>0</v>
      </c>
      <c r="KVW87" s="1" t="s">
        <v>0</v>
      </c>
      <c r="KXC87" s="1" t="s">
        <v>0</v>
      </c>
      <c r="KYI87" s="1" t="s">
        <v>0</v>
      </c>
      <c r="KZO87" s="1" t="s">
        <v>0</v>
      </c>
      <c r="LAU87" s="1" t="s">
        <v>0</v>
      </c>
      <c r="LCA87" s="1" t="s">
        <v>0</v>
      </c>
      <c r="LDG87" s="1" t="s">
        <v>0</v>
      </c>
      <c r="LEM87" s="1" t="s">
        <v>0</v>
      </c>
      <c r="LFS87" s="1" t="s">
        <v>0</v>
      </c>
      <c r="LGY87" s="1" t="s">
        <v>0</v>
      </c>
      <c r="LIE87" s="1" t="s">
        <v>0</v>
      </c>
      <c r="LJK87" s="1" t="s">
        <v>0</v>
      </c>
      <c r="LKQ87" s="1" t="s">
        <v>0</v>
      </c>
      <c r="LLW87" s="1" t="s">
        <v>0</v>
      </c>
      <c r="LNC87" s="1" t="s">
        <v>0</v>
      </c>
      <c r="LOI87" s="1" t="s">
        <v>0</v>
      </c>
      <c r="LPO87" s="1" t="s">
        <v>0</v>
      </c>
      <c r="LQU87" s="1" t="s">
        <v>0</v>
      </c>
      <c r="LSA87" s="1" t="s">
        <v>0</v>
      </c>
      <c r="LTG87" s="1" t="s">
        <v>0</v>
      </c>
      <c r="LUM87" s="1" t="s">
        <v>0</v>
      </c>
      <c r="LVS87" s="1" t="s">
        <v>0</v>
      </c>
      <c r="LWY87" s="1" t="s">
        <v>0</v>
      </c>
      <c r="LYE87" s="1" t="s">
        <v>0</v>
      </c>
      <c r="LZK87" s="1" t="s">
        <v>0</v>
      </c>
      <c r="MAQ87" s="1" t="s">
        <v>0</v>
      </c>
      <c r="MBW87" s="1" t="s">
        <v>0</v>
      </c>
      <c r="MDC87" s="1" t="s">
        <v>0</v>
      </c>
      <c r="MEI87" s="1" t="s">
        <v>0</v>
      </c>
      <c r="MFO87" s="1" t="s">
        <v>0</v>
      </c>
      <c r="MGU87" s="1" t="s">
        <v>0</v>
      </c>
      <c r="MIA87" s="1" t="s">
        <v>0</v>
      </c>
      <c r="MJG87" s="1" t="s">
        <v>0</v>
      </c>
      <c r="MKM87" s="1" t="s">
        <v>0</v>
      </c>
      <c r="MLS87" s="1" t="s">
        <v>0</v>
      </c>
      <c r="MMY87" s="1" t="s">
        <v>0</v>
      </c>
      <c r="MOE87" s="1" t="s">
        <v>0</v>
      </c>
      <c r="MPK87" s="1" t="s">
        <v>0</v>
      </c>
      <c r="MQQ87" s="1" t="s">
        <v>0</v>
      </c>
      <c r="MRW87" s="1" t="s">
        <v>0</v>
      </c>
      <c r="MTC87" s="1" t="s">
        <v>0</v>
      </c>
      <c r="MUI87" s="1" t="s">
        <v>0</v>
      </c>
      <c r="MVO87" s="1" t="s">
        <v>0</v>
      </c>
      <c r="MWU87" s="1" t="s">
        <v>0</v>
      </c>
      <c r="MYA87" s="1" t="s">
        <v>0</v>
      </c>
      <c r="MZG87" s="1" t="s">
        <v>0</v>
      </c>
      <c r="NAM87" s="1" t="s">
        <v>0</v>
      </c>
      <c r="NBS87" s="1" t="s">
        <v>0</v>
      </c>
      <c r="NCY87" s="1" t="s">
        <v>0</v>
      </c>
      <c r="NEE87" s="1" t="s">
        <v>0</v>
      </c>
      <c r="NFK87" s="1" t="s">
        <v>0</v>
      </c>
      <c r="NGQ87" s="1" t="s">
        <v>0</v>
      </c>
      <c r="NHW87" s="1" t="s">
        <v>0</v>
      </c>
      <c r="NJC87" s="1" t="s">
        <v>0</v>
      </c>
      <c r="NKI87" s="1" t="s">
        <v>0</v>
      </c>
      <c r="NLO87" s="1" t="s">
        <v>0</v>
      </c>
      <c r="NMU87" s="1" t="s">
        <v>0</v>
      </c>
      <c r="NOA87" s="1" t="s">
        <v>0</v>
      </c>
      <c r="NPG87" s="1" t="s">
        <v>0</v>
      </c>
      <c r="NQM87" s="1" t="s">
        <v>0</v>
      </c>
      <c r="NRS87" s="1" t="s">
        <v>0</v>
      </c>
      <c r="NSY87" s="1" t="s">
        <v>0</v>
      </c>
      <c r="NUE87" s="1" t="s">
        <v>0</v>
      </c>
      <c r="NVK87" s="1" t="s">
        <v>0</v>
      </c>
      <c r="NWQ87" s="1" t="s">
        <v>0</v>
      </c>
      <c r="NXW87" s="1" t="s">
        <v>0</v>
      </c>
      <c r="NZC87" s="1" t="s">
        <v>0</v>
      </c>
      <c r="OAI87" s="1" t="s">
        <v>0</v>
      </c>
      <c r="OBO87" s="1" t="s">
        <v>0</v>
      </c>
      <c r="OCU87" s="1" t="s">
        <v>0</v>
      </c>
      <c r="OEA87" s="1" t="s">
        <v>0</v>
      </c>
      <c r="OFG87" s="1" t="s">
        <v>0</v>
      </c>
      <c r="OGM87" s="1" t="s">
        <v>0</v>
      </c>
      <c r="OHS87" s="1" t="s">
        <v>0</v>
      </c>
      <c r="OIY87" s="1" t="s">
        <v>0</v>
      </c>
      <c r="OKE87" s="1" t="s">
        <v>0</v>
      </c>
      <c r="OLK87" s="1" t="s">
        <v>0</v>
      </c>
      <c r="OMQ87" s="1" t="s">
        <v>0</v>
      </c>
      <c r="ONW87" s="1" t="s">
        <v>0</v>
      </c>
      <c r="OPC87" s="1" t="s">
        <v>0</v>
      </c>
      <c r="OQI87" s="1" t="s">
        <v>0</v>
      </c>
      <c r="ORO87" s="1" t="s">
        <v>0</v>
      </c>
      <c r="OSU87" s="1" t="s">
        <v>0</v>
      </c>
      <c r="OUA87" s="1" t="s">
        <v>0</v>
      </c>
      <c r="OVG87" s="1" t="s">
        <v>0</v>
      </c>
      <c r="OWM87" s="1" t="s">
        <v>0</v>
      </c>
      <c r="OXS87" s="1" t="s">
        <v>0</v>
      </c>
      <c r="OYY87" s="1" t="s">
        <v>0</v>
      </c>
      <c r="PAE87" s="1" t="s">
        <v>0</v>
      </c>
      <c r="PBK87" s="1" t="s">
        <v>0</v>
      </c>
      <c r="PCQ87" s="1" t="s">
        <v>0</v>
      </c>
      <c r="PDW87" s="1" t="s">
        <v>0</v>
      </c>
      <c r="PFC87" s="1" t="s">
        <v>0</v>
      </c>
      <c r="PGI87" s="1" t="s">
        <v>0</v>
      </c>
      <c r="PHO87" s="1" t="s">
        <v>0</v>
      </c>
      <c r="PIU87" s="1" t="s">
        <v>0</v>
      </c>
      <c r="PKA87" s="1" t="s">
        <v>0</v>
      </c>
      <c r="PLG87" s="1" t="s">
        <v>0</v>
      </c>
      <c r="PMM87" s="1" t="s">
        <v>0</v>
      </c>
      <c r="PNS87" s="1" t="s">
        <v>0</v>
      </c>
      <c r="POY87" s="1" t="s">
        <v>0</v>
      </c>
      <c r="PQE87" s="1" t="s">
        <v>0</v>
      </c>
      <c r="PRK87" s="1" t="s">
        <v>0</v>
      </c>
      <c r="PSQ87" s="1" t="s">
        <v>0</v>
      </c>
      <c r="PTW87" s="1" t="s">
        <v>0</v>
      </c>
      <c r="PVC87" s="1" t="s">
        <v>0</v>
      </c>
      <c r="PWI87" s="1" t="s">
        <v>0</v>
      </c>
      <c r="PXO87" s="1" t="s">
        <v>0</v>
      </c>
      <c r="PYU87" s="1" t="s">
        <v>0</v>
      </c>
      <c r="QAA87" s="1" t="s">
        <v>0</v>
      </c>
      <c r="QBG87" s="1" t="s">
        <v>0</v>
      </c>
      <c r="QCM87" s="1" t="s">
        <v>0</v>
      </c>
      <c r="QDS87" s="1" t="s">
        <v>0</v>
      </c>
      <c r="QEY87" s="1" t="s">
        <v>0</v>
      </c>
      <c r="QGE87" s="1" t="s">
        <v>0</v>
      </c>
      <c r="QHK87" s="1" t="s">
        <v>0</v>
      </c>
      <c r="QIQ87" s="1" t="s">
        <v>0</v>
      </c>
      <c r="QJW87" s="1" t="s">
        <v>0</v>
      </c>
      <c r="QLC87" s="1" t="s">
        <v>0</v>
      </c>
      <c r="QMI87" s="1" t="s">
        <v>0</v>
      </c>
      <c r="QNO87" s="1" t="s">
        <v>0</v>
      </c>
      <c r="QOU87" s="1" t="s">
        <v>0</v>
      </c>
      <c r="QQA87" s="1" t="s">
        <v>0</v>
      </c>
      <c r="QRG87" s="1" t="s">
        <v>0</v>
      </c>
      <c r="QSM87" s="1" t="s">
        <v>0</v>
      </c>
      <c r="QTS87" s="1" t="s">
        <v>0</v>
      </c>
      <c r="QUY87" s="1" t="s">
        <v>0</v>
      </c>
      <c r="QWE87" s="1" t="s">
        <v>0</v>
      </c>
      <c r="QXK87" s="1" t="s">
        <v>0</v>
      </c>
      <c r="QYQ87" s="1" t="s">
        <v>0</v>
      </c>
      <c r="QZW87" s="1" t="s">
        <v>0</v>
      </c>
      <c r="RBC87" s="1" t="s">
        <v>0</v>
      </c>
      <c r="RCI87" s="1" t="s">
        <v>0</v>
      </c>
      <c r="RDO87" s="1" t="s">
        <v>0</v>
      </c>
      <c r="REU87" s="1" t="s">
        <v>0</v>
      </c>
      <c r="RGA87" s="1" t="s">
        <v>0</v>
      </c>
      <c r="RHG87" s="1" t="s">
        <v>0</v>
      </c>
      <c r="RIM87" s="1" t="s">
        <v>0</v>
      </c>
      <c r="RJS87" s="1" t="s">
        <v>0</v>
      </c>
      <c r="RKY87" s="1" t="s">
        <v>0</v>
      </c>
      <c r="RME87" s="1" t="s">
        <v>0</v>
      </c>
      <c r="RNK87" s="1" t="s">
        <v>0</v>
      </c>
      <c r="ROQ87" s="1" t="s">
        <v>0</v>
      </c>
      <c r="RPW87" s="1" t="s">
        <v>0</v>
      </c>
      <c r="RRC87" s="1" t="s">
        <v>0</v>
      </c>
      <c r="RSI87" s="1" t="s">
        <v>0</v>
      </c>
      <c r="RTO87" s="1" t="s">
        <v>0</v>
      </c>
      <c r="RUU87" s="1" t="s">
        <v>0</v>
      </c>
      <c r="RWA87" s="1" t="s">
        <v>0</v>
      </c>
      <c r="RXG87" s="1" t="s">
        <v>0</v>
      </c>
      <c r="RYM87" s="1" t="s">
        <v>0</v>
      </c>
      <c r="RZS87" s="1" t="s">
        <v>0</v>
      </c>
      <c r="SAY87" s="1" t="s">
        <v>0</v>
      </c>
      <c r="SCE87" s="1" t="s">
        <v>0</v>
      </c>
      <c r="SDK87" s="1" t="s">
        <v>0</v>
      </c>
      <c r="SEQ87" s="1" t="s">
        <v>0</v>
      </c>
      <c r="SFW87" s="1" t="s">
        <v>0</v>
      </c>
      <c r="SHC87" s="1" t="s">
        <v>0</v>
      </c>
      <c r="SII87" s="1" t="s">
        <v>0</v>
      </c>
      <c r="SJO87" s="1" t="s">
        <v>0</v>
      </c>
      <c r="SKU87" s="1" t="s">
        <v>0</v>
      </c>
      <c r="SMA87" s="1" t="s">
        <v>0</v>
      </c>
      <c r="SNG87" s="1" t="s">
        <v>0</v>
      </c>
      <c r="SOM87" s="1" t="s">
        <v>0</v>
      </c>
      <c r="SPS87" s="1" t="s">
        <v>0</v>
      </c>
      <c r="SQY87" s="1" t="s">
        <v>0</v>
      </c>
      <c r="SSE87" s="1" t="s">
        <v>0</v>
      </c>
      <c r="STK87" s="1" t="s">
        <v>0</v>
      </c>
      <c r="SUQ87" s="1" t="s">
        <v>0</v>
      </c>
      <c r="SVW87" s="1" t="s">
        <v>0</v>
      </c>
      <c r="SXC87" s="1" t="s">
        <v>0</v>
      </c>
      <c r="SYI87" s="1" t="s">
        <v>0</v>
      </c>
      <c r="SZO87" s="1" t="s">
        <v>0</v>
      </c>
      <c r="TAU87" s="1" t="s">
        <v>0</v>
      </c>
      <c r="TCA87" s="1" t="s">
        <v>0</v>
      </c>
      <c r="TDG87" s="1" t="s">
        <v>0</v>
      </c>
      <c r="TEM87" s="1" t="s">
        <v>0</v>
      </c>
      <c r="TFS87" s="1" t="s">
        <v>0</v>
      </c>
      <c r="TGY87" s="1" t="s">
        <v>0</v>
      </c>
      <c r="TIE87" s="1" t="s">
        <v>0</v>
      </c>
      <c r="TJK87" s="1" t="s">
        <v>0</v>
      </c>
      <c r="TKQ87" s="1" t="s">
        <v>0</v>
      </c>
      <c r="TLW87" s="1" t="s">
        <v>0</v>
      </c>
      <c r="TNC87" s="1" t="s">
        <v>0</v>
      </c>
      <c r="TOI87" s="1" t="s">
        <v>0</v>
      </c>
      <c r="TPO87" s="1" t="s">
        <v>0</v>
      </c>
      <c r="TQU87" s="1" t="s">
        <v>0</v>
      </c>
      <c r="TSA87" s="1" t="s">
        <v>0</v>
      </c>
      <c r="TTG87" s="1" t="s">
        <v>0</v>
      </c>
      <c r="TUM87" s="1" t="s">
        <v>0</v>
      </c>
      <c r="TVS87" s="1" t="s">
        <v>0</v>
      </c>
      <c r="TWY87" s="1" t="s">
        <v>0</v>
      </c>
      <c r="TYE87" s="1" t="s">
        <v>0</v>
      </c>
      <c r="TZK87" s="1" t="s">
        <v>0</v>
      </c>
      <c r="UAQ87" s="1" t="s">
        <v>0</v>
      </c>
      <c r="UBW87" s="1" t="s">
        <v>0</v>
      </c>
      <c r="UDC87" s="1" t="s">
        <v>0</v>
      </c>
      <c r="UEI87" s="1" t="s">
        <v>0</v>
      </c>
      <c r="UFO87" s="1" t="s">
        <v>0</v>
      </c>
      <c r="UGU87" s="1" t="s">
        <v>0</v>
      </c>
      <c r="UIA87" s="1" t="s">
        <v>0</v>
      </c>
      <c r="UJG87" s="1" t="s">
        <v>0</v>
      </c>
      <c r="UKM87" s="1" t="s">
        <v>0</v>
      </c>
      <c r="ULS87" s="1" t="s">
        <v>0</v>
      </c>
      <c r="UMY87" s="1" t="s">
        <v>0</v>
      </c>
      <c r="UOE87" s="1" t="s">
        <v>0</v>
      </c>
      <c r="UPK87" s="1" t="s">
        <v>0</v>
      </c>
      <c r="UQQ87" s="1" t="s">
        <v>0</v>
      </c>
      <c r="URW87" s="1" t="s">
        <v>0</v>
      </c>
      <c r="UTC87" s="1" t="s">
        <v>0</v>
      </c>
      <c r="UUI87" s="1" t="s">
        <v>0</v>
      </c>
      <c r="UVO87" s="1" t="s">
        <v>0</v>
      </c>
      <c r="UWU87" s="1" t="s">
        <v>0</v>
      </c>
      <c r="UYA87" s="1" t="s">
        <v>0</v>
      </c>
      <c r="UZG87" s="1" t="s">
        <v>0</v>
      </c>
      <c r="VAM87" s="1" t="s">
        <v>0</v>
      </c>
      <c r="VBS87" s="1" t="s">
        <v>0</v>
      </c>
      <c r="VCY87" s="1" t="s">
        <v>0</v>
      </c>
      <c r="VEE87" s="1" t="s">
        <v>0</v>
      </c>
      <c r="VFK87" s="1" t="s">
        <v>0</v>
      </c>
      <c r="VGQ87" s="1" t="s">
        <v>0</v>
      </c>
      <c r="VHW87" s="1" t="s">
        <v>0</v>
      </c>
      <c r="VJC87" s="1" t="s">
        <v>0</v>
      </c>
      <c r="VKI87" s="1" t="s">
        <v>0</v>
      </c>
      <c r="VLO87" s="1" t="s">
        <v>0</v>
      </c>
      <c r="VMU87" s="1" t="s">
        <v>0</v>
      </c>
      <c r="VOA87" s="1" t="s">
        <v>0</v>
      </c>
      <c r="VPG87" s="1" t="s">
        <v>0</v>
      </c>
      <c r="VQM87" s="1" t="s">
        <v>0</v>
      </c>
      <c r="VRS87" s="1" t="s">
        <v>0</v>
      </c>
      <c r="VSY87" s="1" t="s">
        <v>0</v>
      </c>
      <c r="VUE87" s="1" t="s">
        <v>0</v>
      </c>
      <c r="VVK87" s="1" t="s">
        <v>0</v>
      </c>
      <c r="VWQ87" s="1" t="s">
        <v>0</v>
      </c>
      <c r="VXW87" s="1" t="s">
        <v>0</v>
      </c>
      <c r="VZC87" s="1" t="s">
        <v>0</v>
      </c>
      <c r="WAI87" s="1" t="s">
        <v>0</v>
      </c>
      <c r="WBO87" s="1" t="s">
        <v>0</v>
      </c>
      <c r="WCU87" s="1" t="s">
        <v>0</v>
      </c>
      <c r="WEA87" s="1" t="s">
        <v>0</v>
      </c>
      <c r="WFG87" s="1" t="s">
        <v>0</v>
      </c>
      <c r="WGM87" s="1" t="s">
        <v>0</v>
      </c>
      <c r="WHS87" s="1" t="s">
        <v>0</v>
      </c>
      <c r="WIY87" s="1" t="s">
        <v>0</v>
      </c>
      <c r="WKE87" s="1" t="s">
        <v>0</v>
      </c>
      <c r="WLK87" s="1" t="s">
        <v>0</v>
      </c>
      <c r="WMQ87" s="1" t="s">
        <v>0</v>
      </c>
      <c r="WNW87" s="1" t="s">
        <v>0</v>
      </c>
      <c r="WPC87" s="1" t="s">
        <v>0</v>
      </c>
      <c r="WQI87" s="1" t="s">
        <v>0</v>
      </c>
      <c r="WRO87" s="1" t="s">
        <v>0</v>
      </c>
      <c r="WSU87" s="1" t="s">
        <v>0</v>
      </c>
      <c r="WUA87" s="1" t="s">
        <v>0</v>
      </c>
      <c r="WVG87" s="1" t="s">
        <v>0</v>
      </c>
      <c r="WWM87" s="1" t="s">
        <v>0</v>
      </c>
      <c r="WXS87" s="1" t="s">
        <v>0</v>
      </c>
      <c r="WYY87" s="1" t="s">
        <v>0</v>
      </c>
      <c r="XAE87" s="1" t="s">
        <v>0</v>
      </c>
      <c r="XBK87" s="1" t="s">
        <v>0</v>
      </c>
      <c r="XCQ87" s="1" t="s">
        <v>0</v>
      </c>
      <c r="XDW87" s="1" t="s">
        <v>0</v>
      </c>
    </row>
    <row r="88" spans="1:329 4383:5119 5151:6143 6175:7167 7199:8191 8223:9215 9247:10239 10271:11263 11295:12287 12319:13311 13343:14335 14367:15359 15391:16351" s="1" customFormat="1" ht="15" customHeight="1">
      <c r="A88" s="401"/>
      <c r="B88" s="401"/>
      <c r="C88" s="401"/>
      <c r="D88" s="401"/>
      <c r="E88" s="401"/>
      <c r="F88" s="401"/>
      <c r="G88" s="401"/>
      <c r="H88" s="401"/>
      <c r="I88" s="401"/>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c r="AI88" s="10"/>
      <c r="AJ88" s="10"/>
      <c r="AK88" s="10"/>
      <c r="AL88" s="10"/>
    </row>
    <row r="89" spans="1:329 4383:5119 5151:6143 6175:7167 7199:8191 8223:9215 9247:10239 10271:11263 11295:12287 12319:13311 13343:14335 14367:15359 15391:16351">
      <c r="B89"/>
    </row>
    <row r="90" spans="1:329 4383:5119 5151:6143 6175:7167 7199:8191 8223:9215 9247:10239 10271:11263 11295:12287 12319:13311 13343:14335 14367:15359 15391:16351" s="35" customFormat="1" ht="35.25" customHeight="1">
      <c r="C90" s="39" t="s">
        <v>76</v>
      </c>
      <c r="D90" s="36"/>
      <c r="E90" s="36"/>
      <c r="F90" s="36"/>
      <c r="G90" s="36"/>
      <c r="H90" s="36"/>
      <c r="I90" s="36"/>
      <c r="J90" s="36"/>
      <c r="K90" s="36"/>
      <c r="L90" s="37"/>
      <c r="M90" s="37"/>
      <c r="N90" s="37"/>
      <c r="O90" s="37"/>
      <c r="P90" s="37"/>
      <c r="Q90" s="37"/>
      <c r="R90" s="37"/>
      <c r="S90" s="37"/>
      <c r="T90" s="37"/>
      <c r="U90" s="37"/>
      <c r="V90" s="37"/>
      <c r="W90" s="37"/>
      <c r="X90" s="104"/>
      <c r="Y90" s="36"/>
      <c r="AA90" s="35" t="s">
        <v>2</v>
      </c>
    </row>
    <row r="91" spans="1:329 4383:5119 5151:6143 6175:7167 7199:8191 8223:9215 9247:10239 10271:11263 11295:12287 12319:13311 13343:14335 14367:15359 15391:16351" s="35" customFormat="1" ht="15" customHeight="1">
      <c r="C91" s="39"/>
      <c r="D91" s="36"/>
      <c r="E91" s="36"/>
      <c r="F91" s="36"/>
      <c r="G91" s="36"/>
      <c r="H91" s="36"/>
      <c r="I91" s="36"/>
      <c r="J91" s="36"/>
      <c r="K91" s="36"/>
      <c r="L91" s="37"/>
      <c r="M91" s="37"/>
      <c r="N91" s="37"/>
      <c r="O91" s="37"/>
      <c r="P91" s="37"/>
      <c r="Q91" s="37"/>
      <c r="R91" s="37"/>
      <c r="S91" s="37"/>
      <c r="T91" s="37"/>
      <c r="U91" s="37"/>
      <c r="V91" s="37"/>
      <c r="W91" s="37"/>
      <c r="X91" s="104"/>
      <c r="Y91" s="36"/>
    </row>
    <row r="92" spans="1:329 4383:5119 5151:6143 6175:7167 7199:8191 8223:9215 9247:10239 10271:11263 11295:12287 12319:13311 13343:14335 14367:15359 15391:16351">
      <c r="B92"/>
    </row>
    <row r="93" spans="1:329 4383:5119 5151:6143 6175:7167 7199:8191 8223:9215 9247:10239 10271:11263 11295:12287 12319:13311 13343:14335 14367:15359 15391:16351">
      <c r="B93"/>
    </row>
    <row r="94" spans="1:329 4383:5119 5151:6143 6175:7167 7199:8191 8223:9215 9247:10239 10271:11263 11295:12287 12319:13311 13343:14335 14367:15359 15391:16351">
      <c r="B94"/>
    </row>
    <row r="95" spans="1:329 4383:5119 5151:6143 6175:7167 7199:8191 8223:9215 9247:10239 10271:11263 11295:12287 12319:13311 13343:14335 14367:15359 15391:16351">
      <c r="B95"/>
    </row>
    <row r="96" spans="1:329 4383:5119 5151:6143 6175:7167 7199:8191 8223:9215 9247:10239 10271:11263 11295:12287 12319:13311 13343:14335 14367:15359 15391:16351">
      <c r="B96"/>
    </row>
    <row r="97" spans="2:2">
      <c r="B97"/>
    </row>
    <row r="98" spans="2:2">
      <c r="B98"/>
    </row>
    <row r="99" spans="2:2">
      <c r="B99"/>
    </row>
    <row r="100" spans="2:2">
      <c r="B100"/>
    </row>
    <row r="101" spans="2:2">
      <c r="B101"/>
    </row>
    <row r="102" spans="2:2">
      <c r="B102"/>
    </row>
    <row r="103" spans="2:2">
      <c r="B103"/>
    </row>
    <row r="104" spans="2:2">
      <c r="B104"/>
    </row>
    <row r="105" spans="2:2">
      <c r="B105"/>
    </row>
    <row r="106" spans="2:2">
      <c r="B106"/>
    </row>
    <row r="107" spans="2:2">
      <c r="B107"/>
    </row>
    <row r="108" spans="2:2">
      <c r="B108"/>
    </row>
    <row r="109" spans="2:2">
      <c r="B109"/>
    </row>
    <row r="110" spans="2:2">
      <c r="B110"/>
    </row>
    <row r="111" spans="2:2">
      <c r="B111"/>
    </row>
    <row r="112" spans="2:2">
      <c r="B112"/>
    </row>
    <row r="113" spans="2:2">
      <c r="B113"/>
    </row>
    <row r="114" spans="2:2">
      <c r="B114"/>
    </row>
    <row r="115" spans="2:2">
      <c r="B115"/>
    </row>
    <row r="116" spans="2:2">
      <c r="B116"/>
    </row>
    <row r="117" spans="2:2" ht="17.25" customHeight="1">
      <c r="B117"/>
    </row>
    <row r="118" spans="2:2" ht="15" customHeight="1">
      <c r="B118"/>
    </row>
    <row r="119" spans="2:2">
      <c r="B119"/>
    </row>
    <row r="120" spans="2:2">
      <c r="B120"/>
    </row>
    <row r="121" spans="2:2">
      <c r="B121"/>
    </row>
    <row r="122" spans="2:2">
      <c r="B122"/>
    </row>
    <row r="123" spans="2:2">
      <c r="B123"/>
    </row>
    <row r="124" spans="2:2">
      <c r="B124"/>
    </row>
    <row r="125" spans="2:2">
      <c r="B125"/>
    </row>
    <row r="126" spans="2:2">
      <c r="B126"/>
    </row>
    <row r="127" spans="2:2">
      <c r="B127"/>
    </row>
    <row r="128" spans="2:2">
      <c r="B128"/>
    </row>
    <row r="129" spans="2:32">
      <c r="B129"/>
    </row>
    <row r="130" spans="2:32">
      <c r="B130"/>
    </row>
    <row r="131" spans="2:32">
      <c r="B131"/>
    </row>
    <row r="132" spans="2:32">
      <c r="B132"/>
    </row>
    <row r="133" spans="2:32">
      <c r="B133"/>
    </row>
    <row r="134" spans="2:32">
      <c r="B134"/>
    </row>
    <row r="135" spans="2:32">
      <c r="B135"/>
    </row>
    <row r="136" spans="2:32">
      <c r="B136"/>
    </row>
    <row r="137" spans="2:32" ht="17.25" customHeight="1">
      <c r="B137"/>
    </row>
    <row r="138" spans="2:32">
      <c r="B138"/>
    </row>
    <row r="139" spans="2:32">
      <c r="B139"/>
      <c r="AF139" s="31"/>
    </row>
    <row r="140" spans="2:32">
      <c r="B140"/>
    </row>
    <row r="141" spans="2:32">
      <c r="B141"/>
    </row>
    <row r="142" spans="2:32">
      <c r="B142"/>
    </row>
    <row r="143" spans="2:32">
      <c r="B143"/>
    </row>
    <row r="144" spans="2:32">
      <c r="B144"/>
    </row>
    <row r="145" spans="2:2">
      <c r="B145"/>
    </row>
    <row r="146" spans="2:2">
      <c r="B146"/>
    </row>
    <row r="147" spans="2:2">
      <c r="B147"/>
    </row>
    <row r="148" spans="2:2">
      <c r="B148"/>
    </row>
    <row r="149" spans="2:2">
      <c r="B149"/>
    </row>
    <row r="150" spans="2:2">
      <c r="B150"/>
    </row>
    <row r="151" spans="2:2">
      <c r="B151"/>
    </row>
    <row r="152" spans="2:2">
      <c r="B152"/>
    </row>
    <row r="153" spans="2:2" ht="24" customHeight="1">
      <c r="B153"/>
    </row>
    <row r="154" spans="2:2">
      <c r="B154"/>
    </row>
    <row r="155" spans="2:2">
      <c r="B155"/>
    </row>
    <row r="156" spans="2:2">
      <c r="B156"/>
    </row>
    <row r="157" spans="2:2">
      <c r="B157"/>
    </row>
    <row r="158" spans="2:2">
      <c r="B158"/>
    </row>
    <row r="159" spans="2:2">
      <c r="B159"/>
    </row>
    <row r="160" spans="2:2">
      <c r="B160"/>
    </row>
    <row r="161" spans="2:48">
      <c r="B161"/>
      <c r="AK161" s="246"/>
      <c r="AL161" s="246"/>
      <c r="AM161" s="246"/>
      <c r="AN161" s="246"/>
      <c r="AO161" s="246"/>
      <c r="AP161" s="246"/>
      <c r="AQ161" s="246"/>
      <c r="AR161" s="246"/>
      <c r="AS161" s="246"/>
      <c r="AT161" s="246"/>
      <c r="AU161" s="246"/>
      <c r="AV161" s="245"/>
    </row>
    <row r="162" spans="2:48">
      <c r="B162"/>
      <c r="AK162" s="246"/>
      <c r="AL162" s="246"/>
      <c r="AM162" s="246"/>
      <c r="AN162" s="246"/>
      <c r="AO162" s="246"/>
      <c r="AP162" s="246"/>
      <c r="AQ162" s="246"/>
      <c r="AR162" s="246"/>
      <c r="AS162" s="246"/>
      <c r="AT162" s="246"/>
      <c r="AU162" s="246"/>
      <c r="AV162" s="245"/>
    </row>
    <row r="163" spans="2:48">
      <c r="B163"/>
      <c r="AK163" s="246"/>
      <c r="AL163" s="246"/>
      <c r="AM163" s="246"/>
      <c r="AN163" s="246"/>
      <c r="AO163" s="246"/>
      <c r="AP163" s="246"/>
      <c r="AQ163" s="246"/>
      <c r="AR163" s="246"/>
      <c r="AS163" s="246"/>
      <c r="AT163" s="246"/>
      <c r="AU163" s="246"/>
      <c r="AV163" s="245"/>
    </row>
    <row r="164" spans="2:48">
      <c r="B164"/>
      <c r="AK164" s="246"/>
      <c r="AL164" s="246"/>
      <c r="AM164" s="246"/>
      <c r="AN164" s="246"/>
      <c r="AO164" s="246"/>
      <c r="AP164" s="246"/>
      <c r="AQ164" s="246"/>
      <c r="AR164" s="246"/>
      <c r="AS164" s="246"/>
      <c r="AT164" s="246"/>
      <c r="AU164" s="246"/>
      <c r="AV164" s="245"/>
    </row>
    <row r="165" spans="2:48">
      <c r="B165"/>
    </row>
    <row r="166" spans="2:48">
      <c r="B166"/>
    </row>
    <row r="167" spans="2:48">
      <c r="B167"/>
    </row>
    <row r="168" spans="2:48">
      <c r="B168"/>
    </row>
    <row r="169" spans="2:48">
      <c r="B169"/>
    </row>
    <row r="170" spans="2:48">
      <c r="B170"/>
    </row>
    <row r="171" spans="2:48">
      <c r="B171"/>
    </row>
    <row r="172" spans="2:48">
      <c r="B172"/>
    </row>
    <row r="173" spans="2:48" ht="17.25" customHeight="1">
      <c r="B173"/>
    </row>
    <row r="174" spans="2:48" ht="3.75" customHeight="1">
      <c r="B174"/>
    </row>
    <row r="175" spans="2:48">
      <c r="B175"/>
    </row>
    <row r="176" spans="2:48">
      <c r="B176"/>
    </row>
    <row r="177" spans="2:37">
      <c r="B177"/>
    </row>
    <row r="178" spans="2:37">
      <c r="B178"/>
    </row>
    <row r="179" spans="2:37">
      <c r="B179"/>
    </row>
    <row r="180" spans="2:37">
      <c r="B180"/>
    </row>
    <row r="181" spans="2:37" ht="27.75">
      <c r="B181"/>
      <c r="AK181" s="228"/>
    </row>
    <row r="182" spans="2:37">
      <c r="B182"/>
    </row>
    <row r="183" spans="2:37">
      <c r="B183"/>
    </row>
    <row r="184" spans="2:37">
      <c r="B184"/>
    </row>
    <row r="185" spans="2:37">
      <c r="B185"/>
    </row>
    <row r="186" spans="2:37">
      <c r="B186"/>
    </row>
    <row r="187" spans="2:37">
      <c r="B187"/>
    </row>
    <row r="188" spans="2:37">
      <c r="B188"/>
    </row>
    <row r="189" spans="2:37">
      <c r="B189"/>
    </row>
    <row r="190" spans="2:37">
      <c r="B190"/>
    </row>
    <row r="191" spans="2:37">
      <c r="B191"/>
    </row>
    <row r="192" spans="2:37">
      <c r="B192"/>
    </row>
    <row r="193" spans="2:2">
      <c r="B193"/>
    </row>
    <row r="194" spans="2:2">
      <c r="B194"/>
    </row>
    <row r="195" spans="2:2">
      <c r="B195"/>
    </row>
    <row r="196" spans="2:2">
      <c r="B196"/>
    </row>
    <row r="197" spans="2:2">
      <c r="B197"/>
    </row>
    <row r="198" spans="2:2">
      <c r="B198"/>
    </row>
    <row r="199" spans="2:2">
      <c r="B199"/>
    </row>
    <row r="200" spans="2:2">
      <c r="B200"/>
    </row>
    <row r="201" spans="2:2">
      <c r="B201"/>
    </row>
    <row r="202" spans="2:2">
      <c r="B202"/>
    </row>
    <row r="203" spans="2:2">
      <c r="B203"/>
    </row>
    <row r="204" spans="2:2">
      <c r="B204"/>
    </row>
    <row r="205" spans="2:2">
      <c r="B205"/>
    </row>
    <row r="206" spans="2:2">
      <c r="B206"/>
    </row>
    <row r="207" spans="2:2">
      <c r="B207"/>
    </row>
    <row r="208" spans="2:2">
      <c r="B208"/>
    </row>
    <row r="209" spans="2:2">
      <c r="B209"/>
    </row>
    <row r="210" spans="2:2">
      <c r="B210"/>
    </row>
    <row r="211" spans="2:2">
      <c r="B211"/>
    </row>
    <row r="212" spans="2:2">
      <c r="B212"/>
    </row>
    <row r="213" spans="2:2">
      <c r="B213"/>
    </row>
    <row r="214" spans="2:2">
      <c r="B214"/>
    </row>
    <row r="215" spans="2:2">
      <c r="B215"/>
    </row>
    <row r="216" spans="2:2">
      <c r="B216"/>
    </row>
    <row r="217" spans="2:2">
      <c r="B217"/>
    </row>
    <row r="218" spans="2:2">
      <c r="B218"/>
    </row>
    <row r="219" spans="2:2">
      <c r="B219"/>
    </row>
    <row r="220" spans="2:2">
      <c r="B220"/>
    </row>
    <row r="221" spans="2:2">
      <c r="B221"/>
    </row>
    <row r="222" spans="2:2">
      <c r="B222"/>
    </row>
    <row r="223" spans="2:2">
      <c r="B223"/>
    </row>
    <row r="224" spans="2:2">
      <c r="B224"/>
    </row>
    <row r="225" spans="2:2">
      <c r="B225"/>
    </row>
    <row r="226" spans="2:2">
      <c r="B226"/>
    </row>
    <row r="227" spans="2:2">
      <c r="B227"/>
    </row>
    <row r="228" spans="2:2">
      <c r="B228"/>
    </row>
    <row r="229" spans="2:2">
      <c r="B229"/>
    </row>
    <row r="230" spans="2:2">
      <c r="B230"/>
    </row>
    <row r="231" spans="2:2">
      <c r="B231"/>
    </row>
    <row r="232" spans="2:2">
      <c r="B232"/>
    </row>
    <row r="233" spans="2:2">
      <c r="B233"/>
    </row>
    <row r="234" spans="2:2">
      <c r="B234"/>
    </row>
    <row r="235" spans="2:2">
      <c r="B235"/>
    </row>
    <row r="236" spans="2:2">
      <c r="B236"/>
    </row>
    <row r="237" spans="2:2">
      <c r="B237"/>
    </row>
    <row r="238" spans="2:2">
      <c r="B238"/>
    </row>
    <row r="239" spans="2:2">
      <c r="B239"/>
    </row>
    <row r="240" spans="2:2">
      <c r="B240"/>
    </row>
    <row r="241" spans="2:2">
      <c r="B241"/>
    </row>
    <row r="242" spans="2:2">
      <c r="B242"/>
    </row>
    <row r="243" spans="2:2">
      <c r="B243"/>
    </row>
    <row r="244" spans="2:2">
      <c r="B244"/>
    </row>
    <row r="245" spans="2:2">
      <c r="B245"/>
    </row>
    <row r="246" spans="2:2">
      <c r="B246"/>
    </row>
    <row r="247" spans="2:2">
      <c r="B247"/>
    </row>
    <row r="248" spans="2:2">
      <c r="B248"/>
    </row>
    <row r="249" spans="2:2">
      <c r="B249"/>
    </row>
    <row r="250" spans="2:2">
      <c r="B250"/>
    </row>
    <row r="251" spans="2:2">
      <c r="B251"/>
    </row>
    <row r="252" spans="2:2">
      <c r="B252"/>
    </row>
    <row r="253" spans="2:2">
      <c r="B253"/>
    </row>
    <row r="254" spans="2:2">
      <c r="B254"/>
    </row>
    <row r="255" spans="2:2">
      <c r="B255"/>
    </row>
    <row r="256" spans="2:2">
      <c r="B256"/>
    </row>
    <row r="257" spans="2:2">
      <c r="B257"/>
    </row>
    <row r="258" spans="2:2">
      <c r="B258"/>
    </row>
    <row r="259" spans="2:2">
      <c r="B259"/>
    </row>
    <row r="260" spans="2:2">
      <c r="B260"/>
    </row>
    <row r="261" spans="2:2">
      <c r="B261"/>
    </row>
    <row r="262" spans="2:2">
      <c r="B262"/>
    </row>
    <row r="263" spans="2:2">
      <c r="B263"/>
    </row>
    <row r="264" spans="2:2">
      <c r="B264"/>
    </row>
    <row r="265" spans="2:2">
      <c r="B265"/>
    </row>
    <row r="266" spans="2:2">
      <c r="B266"/>
    </row>
    <row r="267" spans="2:2">
      <c r="B267"/>
    </row>
    <row r="268" spans="2:2">
      <c r="B268"/>
    </row>
    <row r="269" spans="2:2">
      <c r="B269"/>
    </row>
    <row r="270" spans="2:2">
      <c r="B270"/>
    </row>
    <row r="271" spans="2:2">
      <c r="B271"/>
    </row>
    <row r="272" spans="2:2">
      <c r="B272"/>
    </row>
    <row r="273" spans="2:2">
      <c r="B273"/>
    </row>
    <row r="274" spans="2:2">
      <c r="B274"/>
    </row>
    <row r="275" spans="2:2">
      <c r="B275"/>
    </row>
    <row r="276" spans="2:2">
      <c r="B276"/>
    </row>
    <row r="277" spans="2:2">
      <c r="B277"/>
    </row>
    <row r="278" spans="2:2">
      <c r="B278"/>
    </row>
    <row r="279" spans="2:2">
      <c r="B279"/>
    </row>
    <row r="280" spans="2:2">
      <c r="B280"/>
    </row>
    <row r="281" spans="2:2">
      <c r="B281"/>
    </row>
    <row r="282" spans="2:2">
      <c r="B282"/>
    </row>
    <row r="283" spans="2:2">
      <c r="B283"/>
    </row>
    <row r="284" spans="2:2">
      <c r="B284"/>
    </row>
    <row r="285" spans="2:2">
      <c r="B285"/>
    </row>
    <row r="286" spans="2:2">
      <c r="B286"/>
    </row>
    <row r="287" spans="2:2">
      <c r="B287"/>
    </row>
    <row r="288" spans="2:2">
      <c r="B288"/>
    </row>
    <row r="289" spans="2:2">
      <c r="B289"/>
    </row>
    <row r="290" spans="2:2">
      <c r="B290"/>
    </row>
    <row r="291" spans="2:2">
      <c r="B291"/>
    </row>
    <row r="292" spans="2:2">
      <c r="B292"/>
    </row>
    <row r="293" spans="2:2">
      <c r="B293"/>
    </row>
    <row r="294" spans="2:2">
      <c r="B294"/>
    </row>
    <row r="295" spans="2:2">
      <c r="B295"/>
    </row>
    <row r="296" spans="2:2">
      <c r="B296"/>
    </row>
    <row r="297" spans="2:2">
      <c r="B297"/>
    </row>
    <row r="298" spans="2:2">
      <c r="B298"/>
    </row>
    <row r="299" spans="2:2">
      <c r="B299"/>
    </row>
    <row r="300" spans="2:2">
      <c r="B300"/>
    </row>
    <row r="301" spans="2:2">
      <c r="B301"/>
    </row>
    <row r="302" spans="2:2">
      <c r="B302"/>
    </row>
    <row r="303" spans="2:2">
      <c r="B303"/>
    </row>
    <row r="304" spans="2:2">
      <c r="B304"/>
    </row>
    <row r="305" spans="2:2">
      <c r="B305"/>
    </row>
    <row r="306" spans="2:2">
      <c r="B306"/>
    </row>
    <row r="307" spans="2:2">
      <c r="B307"/>
    </row>
    <row r="308" spans="2:2">
      <c r="B308"/>
    </row>
    <row r="309" spans="2:2">
      <c r="B309"/>
    </row>
    <row r="310" spans="2:2">
      <c r="B310"/>
    </row>
    <row r="311" spans="2:2">
      <c r="B311"/>
    </row>
    <row r="312" spans="2:2">
      <c r="B312"/>
    </row>
    <row r="313" spans="2:2">
      <c r="B313"/>
    </row>
    <row r="314" spans="2:2">
      <c r="B314"/>
    </row>
    <row r="315" spans="2:2">
      <c r="B315"/>
    </row>
    <row r="316" spans="2:2">
      <c r="B316"/>
    </row>
    <row r="317" spans="2:2">
      <c r="B317"/>
    </row>
    <row r="318" spans="2:2">
      <c r="B318"/>
    </row>
    <row r="319" spans="2:2">
      <c r="B319"/>
    </row>
    <row r="320" spans="2:2">
      <c r="B320"/>
    </row>
    <row r="321" spans="2:2">
      <c r="B321"/>
    </row>
    <row r="322" spans="2:2">
      <c r="B322"/>
    </row>
    <row r="323" spans="2:2">
      <c r="B323"/>
    </row>
    <row r="324" spans="2:2">
      <c r="B324"/>
    </row>
    <row r="325" spans="2:2">
      <c r="B325"/>
    </row>
    <row r="326" spans="2:2">
      <c r="B326"/>
    </row>
    <row r="327" spans="2:2">
      <c r="B327"/>
    </row>
    <row r="328" spans="2:2">
      <c r="B328"/>
    </row>
    <row r="329" spans="2:2">
      <c r="B329"/>
    </row>
    <row r="330" spans="2:2">
      <c r="B330"/>
    </row>
    <row r="331" spans="2:2">
      <c r="B331"/>
    </row>
    <row r="332" spans="2:2">
      <c r="B332"/>
    </row>
    <row r="333" spans="2:2">
      <c r="B333"/>
    </row>
    <row r="334" spans="2:2">
      <c r="B334"/>
    </row>
    <row r="335" spans="2:2">
      <c r="B335"/>
    </row>
    <row r="336" spans="2:2">
      <c r="B336"/>
    </row>
    <row r="337" spans="2:2">
      <c r="B337"/>
    </row>
    <row r="338" spans="2:2">
      <c r="B338"/>
    </row>
    <row r="339" spans="2:2">
      <c r="B339"/>
    </row>
    <row r="340" spans="2:2">
      <c r="B340"/>
    </row>
    <row r="341" spans="2:2">
      <c r="B341"/>
    </row>
    <row r="342" spans="2:2">
      <c r="B342"/>
    </row>
    <row r="343" spans="2:2">
      <c r="B343"/>
    </row>
    <row r="344" spans="2:2">
      <c r="B344"/>
    </row>
    <row r="345" spans="2:2">
      <c r="B345"/>
    </row>
    <row r="346" spans="2:2">
      <c r="B346"/>
    </row>
    <row r="347" spans="2:2">
      <c r="B347"/>
    </row>
    <row r="348" spans="2:2">
      <c r="B348"/>
    </row>
    <row r="349" spans="2:2">
      <c r="B349"/>
    </row>
    <row r="350" spans="2:2">
      <c r="B350"/>
    </row>
    <row r="351" spans="2:2">
      <c r="B351"/>
    </row>
    <row r="352" spans="2:2">
      <c r="B352"/>
    </row>
    <row r="353" spans="2:2">
      <c r="B353"/>
    </row>
    <row r="354" spans="2:2">
      <c r="B354"/>
    </row>
    <row r="355" spans="2:2">
      <c r="B355"/>
    </row>
    <row r="356" spans="2:2">
      <c r="B356"/>
    </row>
    <row r="357" spans="2:2">
      <c r="B357"/>
    </row>
    <row r="358" spans="2:2">
      <c r="B358"/>
    </row>
    <row r="359" spans="2:2">
      <c r="B359"/>
    </row>
    <row r="360" spans="2:2">
      <c r="B360"/>
    </row>
    <row r="361" spans="2:2">
      <c r="B361"/>
    </row>
    <row r="362" spans="2:2">
      <c r="B362"/>
    </row>
    <row r="363" spans="2:2">
      <c r="B363"/>
    </row>
    <row r="364" spans="2:2">
      <c r="B364"/>
    </row>
    <row r="365" spans="2:2">
      <c r="B365"/>
    </row>
    <row r="366" spans="2:2">
      <c r="B366"/>
    </row>
    <row r="367" spans="2:2">
      <c r="B367"/>
    </row>
    <row r="368" spans="2:2">
      <c r="B368"/>
    </row>
    <row r="369" spans="2:2">
      <c r="B369"/>
    </row>
    <row r="370" spans="2:2">
      <c r="B370"/>
    </row>
    <row r="371" spans="2:2">
      <c r="B371"/>
    </row>
    <row r="372" spans="2:2">
      <c r="B372"/>
    </row>
    <row r="373" spans="2:2">
      <c r="B373"/>
    </row>
    <row r="374" spans="2:2">
      <c r="B374"/>
    </row>
    <row r="375" spans="2:2">
      <c r="B375"/>
    </row>
    <row r="376" spans="2:2">
      <c r="B376"/>
    </row>
    <row r="377" spans="2:2">
      <c r="B377"/>
    </row>
    <row r="378" spans="2:2">
      <c r="B378"/>
    </row>
    <row r="379" spans="2:2">
      <c r="B379"/>
    </row>
    <row r="380" spans="2:2">
      <c r="B380"/>
    </row>
    <row r="381" spans="2:2">
      <c r="B381"/>
    </row>
    <row r="382" spans="2:2">
      <c r="B382"/>
    </row>
    <row r="383" spans="2:2">
      <c r="B383"/>
    </row>
    <row r="384" spans="2:2">
      <c r="B384"/>
    </row>
    <row r="385" spans="2:2">
      <c r="B385"/>
    </row>
    <row r="386" spans="2:2">
      <c r="B386"/>
    </row>
    <row r="387" spans="2:2">
      <c r="B387"/>
    </row>
    <row r="388" spans="2:2">
      <c r="B388"/>
    </row>
    <row r="389" spans="2:2">
      <c r="B389"/>
    </row>
    <row r="390" spans="2:2">
      <c r="B390"/>
    </row>
    <row r="391" spans="2:2">
      <c r="B391"/>
    </row>
    <row r="392" spans="2:2">
      <c r="B392"/>
    </row>
    <row r="393" spans="2:2">
      <c r="B393"/>
    </row>
    <row r="394" spans="2:2">
      <c r="B394"/>
    </row>
    <row r="395" spans="2:2">
      <c r="B395"/>
    </row>
    <row r="396" spans="2:2">
      <c r="B396"/>
    </row>
    <row r="397" spans="2:2">
      <c r="B397"/>
    </row>
    <row r="398" spans="2:2">
      <c r="B398"/>
    </row>
    <row r="399" spans="2:2">
      <c r="B399"/>
    </row>
  </sheetData>
  <sheetProtection algorithmName="SHA-512" hashValue="4kzFXWo+mQhgS478zqJTb1MgMLZIqZHCBVd1Ddg3lhlluCqxKMpe2OgTSWKVLdffdUqtxLtAvZLprvou1y87rw==" saltValue="GRI/cgEuztHnYe8lEWNeIQ==" spinCount="100000" sheet="1" objects="1" scenarios="1" selectLockedCells="1" selectUnlockedCells="1"/>
  <mergeCells count="398">
    <mergeCell ref="C28:F28"/>
    <mergeCell ref="C30:F30"/>
    <mergeCell ref="C31:F31"/>
    <mergeCell ref="C33:F33"/>
    <mergeCell ref="C34:F34"/>
    <mergeCell ref="C35:F35"/>
    <mergeCell ref="C37:F37"/>
    <mergeCell ref="C17:F17"/>
    <mergeCell ref="C18:F18"/>
    <mergeCell ref="C20:F20"/>
    <mergeCell ref="C21:F21"/>
    <mergeCell ref="C22:F22"/>
    <mergeCell ref="C24:F24"/>
    <mergeCell ref="C25:F25"/>
    <mergeCell ref="C27:F27"/>
    <mergeCell ref="AF66:AF67"/>
    <mergeCell ref="AB11:AB12"/>
    <mergeCell ref="AC11:AC12"/>
    <mergeCell ref="AD11:AD12"/>
    <mergeCell ref="AE11:AE12"/>
    <mergeCell ref="AE63:AE64"/>
    <mergeCell ref="AF63:AF64"/>
    <mergeCell ref="Z49:AD49"/>
    <mergeCell ref="Z65:AD65"/>
    <mergeCell ref="Z66:AD67"/>
    <mergeCell ref="Z52:AD52"/>
    <mergeCell ref="Z53:AD53"/>
    <mergeCell ref="Z54:AD54"/>
    <mergeCell ref="AF47:AF48"/>
    <mergeCell ref="AE47:AE48"/>
    <mergeCell ref="Z50:AD50"/>
    <mergeCell ref="Z51:AD51"/>
    <mergeCell ref="Z11:Z12"/>
    <mergeCell ref="AA11:AA12"/>
    <mergeCell ref="X26:Y26"/>
    <mergeCell ref="X29:Y29"/>
    <mergeCell ref="X32:Y32"/>
    <mergeCell ref="X25:Y25"/>
    <mergeCell ref="X27:Y27"/>
    <mergeCell ref="X28:Y28"/>
    <mergeCell ref="X30:Y30"/>
    <mergeCell ref="X31:Y31"/>
    <mergeCell ref="U28:V28"/>
    <mergeCell ref="U29:V29"/>
    <mergeCell ref="U30:V30"/>
    <mergeCell ref="U32:V32"/>
    <mergeCell ref="U25:V25"/>
    <mergeCell ref="U26:V26"/>
    <mergeCell ref="X24:Y24"/>
    <mergeCell ref="X19:Y19"/>
    <mergeCell ref="X23:Y23"/>
    <mergeCell ref="U11:V12"/>
    <mergeCell ref="U22:V22"/>
    <mergeCell ref="U23:V23"/>
    <mergeCell ref="U24:V24"/>
    <mergeCell ref="U20:V20"/>
    <mergeCell ref="U13:V13"/>
    <mergeCell ref="U14:V14"/>
    <mergeCell ref="U15:V15"/>
    <mergeCell ref="U16:V16"/>
    <mergeCell ref="U17:V17"/>
    <mergeCell ref="U18:V18"/>
    <mergeCell ref="U19:V19"/>
    <mergeCell ref="U21:V21"/>
    <mergeCell ref="X11:Y12"/>
    <mergeCell ref="X14:Y14"/>
    <mergeCell ref="X15:Y15"/>
    <mergeCell ref="X16:Y16"/>
    <mergeCell ref="X17:Y17"/>
    <mergeCell ref="X18:Y18"/>
    <mergeCell ref="X20:Y20"/>
    <mergeCell ref="X21:Y21"/>
    <mergeCell ref="U33:V33"/>
    <mergeCell ref="U34:V34"/>
    <mergeCell ref="P32:Q32"/>
    <mergeCell ref="P23:Q23"/>
    <mergeCell ref="R29:T29"/>
    <mergeCell ref="R13:T13"/>
    <mergeCell ref="R14:T14"/>
    <mergeCell ref="R15:T15"/>
    <mergeCell ref="R16:T16"/>
    <mergeCell ref="R17:T17"/>
    <mergeCell ref="R18:T18"/>
    <mergeCell ref="R19:T19"/>
    <mergeCell ref="R20:T20"/>
    <mergeCell ref="R21:T21"/>
    <mergeCell ref="R22:T22"/>
    <mergeCell ref="R23:T23"/>
    <mergeCell ref="R24:T24"/>
    <mergeCell ref="R25:T25"/>
    <mergeCell ref="P33:Q33"/>
    <mergeCell ref="P34:Q34"/>
    <mergeCell ref="U31:V31"/>
    <mergeCell ref="P19:Q19"/>
    <mergeCell ref="U27:V27"/>
    <mergeCell ref="R31:T31"/>
    <mergeCell ref="R32:T32"/>
    <mergeCell ref="R33:T33"/>
    <mergeCell ref="R34:T34"/>
    <mergeCell ref="R35:T35"/>
    <mergeCell ref="P26:Q26"/>
    <mergeCell ref="P29:Q29"/>
    <mergeCell ref="R28:T28"/>
    <mergeCell ref="R30:T30"/>
    <mergeCell ref="P31:Q31"/>
    <mergeCell ref="R27:T27"/>
    <mergeCell ref="U35:V35"/>
    <mergeCell ref="U36:V36"/>
    <mergeCell ref="U37:V37"/>
    <mergeCell ref="T51:U51"/>
    <mergeCell ref="T55:U55"/>
    <mergeCell ref="R36:T36"/>
    <mergeCell ref="R37:T37"/>
    <mergeCell ref="T54:U54"/>
    <mergeCell ref="V47:X48"/>
    <mergeCell ref="V49:X49"/>
    <mergeCell ref="V50:X50"/>
    <mergeCell ref="V51:X51"/>
    <mergeCell ref="V52:X52"/>
    <mergeCell ref="V53:X53"/>
    <mergeCell ref="V54:X54"/>
    <mergeCell ref="V55:X55"/>
    <mergeCell ref="X36:Y36"/>
    <mergeCell ref="X35:Y35"/>
    <mergeCell ref="T52:U52"/>
    <mergeCell ref="T53:U53"/>
    <mergeCell ref="X37:Y37"/>
    <mergeCell ref="R38:T38"/>
    <mergeCell ref="U38:V38"/>
    <mergeCell ref="X38:Y38"/>
    <mergeCell ref="X33:Y33"/>
    <mergeCell ref="X34:Y34"/>
    <mergeCell ref="AE71:AE72"/>
    <mergeCell ref="AF71:AF72"/>
    <mergeCell ref="AE66:AE67"/>
    <mergeCell ref="P11:Q12"/>
    <mergeCell ref="N26:O26"/>
    <mergeCell ref="N29:O29"/>
    <mergeCell ref="N32:O32"/>
    <mergeCell ref="N36:O36"/>
    <mergeCell ref="N11:O12"/>
    <mergeCell ref="P13:Q13"/>
    <mergeCell ref="P14:Q14"/>
    <mergeCell ref="P15:Q15"/>
    <mergeCell ref="P17:Q17"/>
    <mergeCell ref="P18:Q18"/>
    <mergeCell ref="P20:Q20"/>
    <mergeCell ref="P21:Q21"/>
    <mergeCell ref="P22:Q22"/>
    <mergeCell ref="P24:Q24"/>
    <mergeCell ref="P25:Q25"/>
    <mergeCell ref="P27:Q27"/>
    <mergeCell ref="P28:Q28"/>
    <mergeCell ref="P30:Q30"/>
    <mergeCell ref="A86:AH88"/>
    <mergeCell ref="A75:AH85"/>
    <mergeCell ref="V56:X56"/>
    <mergeCell ref="V57:X57"/>
    <mergeCell ref="V72:X72"/>
    <mergeCell ref="V73:X73"/>
    <mergeCell ref="V74:X74"/>
    <mergeCell ref="Z55:AD55"/>
    <mergeCell ref="Z56:AD56"/>
    <mergeCell ref="Z57:AD57"/>
    <mergeCell ref="Z58:AD58"/>
    <mergeCell ref="Z59:AD59"/>
    <mergeCell ref="Z60:AD60"/>
    <mergeCell ref="Z61:AD61"/>
    <mergeCell ref="Z62:AD62"/>
    <mergeCell ref="Z69:AD69"/>
    <mergeCell ref="Z70:AD70"/>
    <mergeCell ref="Z71:AD72"/>
    <mergeCell ref="Z63:AD63"/>
    <mergeCell ref="Z64:AD64"/>
    <mergeCell ref="Z68:AD68"/>
    <mergeCell ref="T63:U63"/>
    <mergeCell ref="T59:U59"/>
    <mergeCell ref="T56:U56"/>
    <mergeCell ref="G29:H29"/>
    <mergeCell ref="G30:H30"/>
    <mergeCell ref="N30:O30"/>
    <mergeCell ref="N31:O31"/>
    <mergeCell ref="K30:L30"/>
    <mergeCell ref="N33:O33"/>
    <mergeCell ref="N34:O34"/>
    <mergeCell ref="I32:J32"/>
    <mergeCell ref="K32:L32"/>
    <mergeCell ref="G33:H33"/>
    <mergeCell ref="I33:J33"/>
    <mergeCell ref="C16:F16"/>
    <mergeCell ref="C19:F19"/>
    <mergeCell ref="C23:F23"/>
    <mergeCell ref="G19:H19"/>
    <mergeCell ref="G24:H24"/>
    <mergeCell ref="C11:F12"/>
    <mergeCell ref="G15:H15"/>
    <mergeCell ref="G16:H16"/>
    <mergeCell ref="G23:H23"/>
    <mergeCell ref="C13:F13"/>
    <mergeCell ref="C14:F14"/>
    <mergeCell ref="C15:F15"/>
    <mergeCell ref="AS21:AT21"/>
    <mergeCell ref="AS20:AT20"/>
    <mergeCell ref="G17:H17"/>
    <mergeCell ref="G18:H18"/>
    <mergeCell ref="G13:H13"/>
    <mergeCell ref="G14:H14"/>
    <mergeCell ref="G20:H20"/>
    <mergeCell ref="G21:H21"/>
    <mergeCell ref="G22:H22"/>
    <mergeCell ref="AS22:AT22"/>
    <mergeCell ref="P16:Q16"/>
    <mergeCell ref="K18:L18"/>
    <mergeCell ref="I13:J13"/>
    <mergeCell ref="I14:J14"/>
    <mergeCell ref="I15:J15"/>
    <mergeCell ref="I16:J16"/>
    <mergeCell ref="I17:J17"/>
    <mergeCell ref="I18:J18"/>
    <mergeCell ref="I20:J20"/>
    <mergeCell ref="I21:J21"/>
    <mergeCell ref="X13:Y13"/>
    <mergeCell ref="X22:Y22"/>
    <mergeCell ref="T58:U58"/>
    <mergeCell ref="T68:U68"/>
    <mergeCell ref="V63:X63"/>
    <mergeCell ref="V64:X64"/>
    <mergeCell ref="V65:X65"/>
    <mergeCell ref="V66:X66"/>
    <mergeCell ref="V61:X61"/>
    <mergeCell ref="V62:X62"/>
    <mergeCell ref="V58:X58"/>
    <mergeCell ref="V59:X59"/>
    <mergeCell ref="V60:X60"/>
    <mergeCell ref="Z74:AC74"/>
    <mergeCell ref="T73:U73"/>
    <mergeCell ref="Z73:AC73"/>
    <mergeCell ref="V71:X71"/>
    <mergeCell ref="T70:U70"/>
    <mergeCell ref="C65:F65"/>
    <mergeCell ref="C68:F68"/>
    <mergeCell ref="M65:N65"/>
    <mergeCell ref="M73:N73"/>
    <mergeCell ref="C74:F74"/>
    <mergeCell ref="M74:N74"/>
    <mergeCell ref="D66:F66"/>
    <mergeCell ref="D69:F69"/>
    <mergeCell ref="D70:F70"/>
    <mergeCell ref="D71:F71"/>
    <mergeCell ref="M72:N72"/>
    <mergeCell ref="M67:N67"/>
    <mergeCell ref="T74:U74"/>
    <mergeCell ref="V67:X67"/>
    <mergeCell ref="V68:X68"/>
    <mergeCell ref="V69:X69"/>
    <mergeCell ref="V70:X70"/>
    <mergeCell ref="T67:U67"/>
    <mergeCell ref="M69:N69"/>
    <mergeCell ref="A1:AH2"/>
    <mergeCell ref="M47:N47"/>
    <mergeCell ref="R47:R48"/>
    <mergeCell ref="I19:J19"/>
    <mergeCell ref="M49:N49"/>
    <mergeCell ref="M50:N50"/>
    <mergeCell ref="M48:N48"/>
    <mergeCell ref="T49:U49"/>
    <mergeCell ref="T50:U50"/>
    <mergeCell ref="T47:U48"/>
    <mergeCell ref="Z47:AC48"/>
    <mergeCell ref="AF11:AF12"/>
    <mergeCell ref="I36:J36"/>
    <mergeCell ref="K36:L36"/>
    <mergeCell ref="G28:H28"/>
    <mergeCell ref="K28:L28"/>
    <mergeCell ref="G32:H32"/>
    <mergeCell ref="K34:L34"/>
    <mergeCell ref="R26:T26"/>
    <mergeCell ref="K25:L25"/>
    <mergeCell ref="K21:L21"/>
    <mergeCell ref="K26:L26"/>
    <mergeCell ref="K16:L16"/>
    <mergeCell ref="G11:H12"/>
    <mergeCell ref="R11:T12"/>
    <mergeCell ref="I11:J12"/>
    <mergeCell ref="I25:J25"/>
    <mergeCell ref="I22:J22"/>
    <mergeCell ref="I30:J30"/>
    <mergeCell ref="I23:J23"/>
    <mergeCell ref="D73:F73"/>
    <mergeCell ref="C62:F62"/>
    <mergeCell ref="C72:F72"/>
    <mergeCell ref="C49:F49"/>
    <mergeCell ref="C52:F52"/>
    <mergeCell ref="C55:F55"/>
    <mergeCell ref="C59:F59"/>
    <mergeCell ref="C47:F47"/>
    <mergeCell ref="D51:F51"/>
    <mergeCell ref="C36:F36"/>
    <mergeCell ref="D53:F53"/>
    <mergeCell ref="M70:N70"/>
    <mergeCell ref="M66:N66"/>
    <mergeCell ref="K33:L33"/>
    <mergeCell ref="G34:H34"/>
    <mergeCell ref="I34:J34"/>
    <mergeCell ref="D54:F54"/>
    <mergeCell ref="T57:U57"/>
    <mergeCell ref="M58:N58"/>
    <mergeCell ref="M55:N55"/>
    <mergeCell ref="G38:H38"/>
    <mergeCell ref="I38:J38"/>
    <mergeCell ref="K38:L38"/>
    <mergeCell ref="N38:O38"/>
    <mergeCell ref="N37:O37"/>
    <mergeCell ref="M51:N51"/>
    <mergeCell ref="D61:F61"/>
    <mergeCell ref="C38:F38"/>
    <mergeCell ref="M57:N57"/>
    <mergeCell ref="G37:H37"/>
    <mergeCell ref="I37:J37"/>
    <mergeCell ref="K37:L37"/>
    <mergeCell ref="M54:N54"/>
    <mergeCell ref="M56:N56"/>
    <mergeCell ref="D57:F57"/>
    <mergeCell ref="D58:F58"/>
    <mergeCell ref="M53:N53"/>
    <mergeCell ref="M52:N52"/>
    <mergeCell ref="D63:F63"/>
    <mergeCell ref="D64:F64"/>
    <mergeCell ref="D50:F50"/>
    <mergeCell ref="D67:F67"/>
    <mergeCell ref="M68:N68"/>
    <mergeCell ref="M59:N59"/>
    <mergeCell ref="D60:F60"/>
    <mergeCell ref="K11:L12"/>
    <mergeCell ref="K15:L15"/>
    <mergeCell ref="K13:L13"/>
    <mergeCell ref="K14:L14"/>
    <mergeCell ref="K27:L27"/>
    <mergeCell ref="N25:O25"/>
    <mergeCell ref="N27:O27"/>
    <mergeCell ref="N28:O28"/>
    <mergeCell ref="N16:O16"/>
    <mergeCell ref="N19:O19"/>
    <mergeCell ref="N23:O23"/>
    <mergeCell ref="K17:L17"/>
    <mergeCell ref="K19:L19"/>
    <mergeCell ref="K20:L20"/>
    <mergeCell ref="K22:L22"/>
    <mergeCell ref="K23:L23"/>
    <mergeCell ref="K24:L24"/>
    <mergeCell ref="T72:U72"/>
    <mergeCell ref="N13:O13"/>
    <mergeCell ref="N14:O14"/>
    <mergeCell ref="N15:O15"/>
    <mergeCell ref="N17:O17"/>
    <mergeCell ref="N18:O18"/>
    <mergeCell ref="N20:O20"/>
    <mergeCell ref="N21:O21"/>
    <mergeCell ref="N22:O22"/>
    <mergeCell ref="N24:O24"/>
    <mergeCell ref="T64:U64"/>
    <mergeCell ref="T60:U60"/>
    <mergeCell ref="T69:U69"/>
    <mergeCell ref="T61:U61"/>
    <mergeCell ref="T66:U66"/>
    <mergeCell ref="T62:U62"/>
    <mergeCell ref="T71:U71"/>
    <mergeCell ref="T65:U65"/>
    <mergeCell ref="M60:N60"/>
    <mergeCell ref="M61:N61"/>
    <mergeCell ref="M63:N63"/>
    <mergeCell ref="M64:N64"/>
    <mergeCell ref="M71:N71"/>
    <mergeCell ref="M62:N62"/>
    <mergeCell ref="P36:Q36"/>
    <mergeCell ref="P37:Q37"/>
    <mergeCell ref="P38:Q38"/>
    <mergeCell ref="C32:F32"/>
    <mergeCell ref="G25:H25"/>
    <mergeCell ref="I24:J24"/>
    <mergeCell ref="I28:J28"/>
    <mergeCell ref="I27:J27"/>
    <mergeCell ref="G26:H26"/>
    <mergeCell ref="G27:H27"/>
    <mergeCell ref="C26:F26"/>
    <mergeCell ref="C29:F29"/>
    <mergeCell ref="P35:Q35"/>
    <mergeCell ref="N35:O35"/>
    <mergeCell ref="G35:H35"/>
    <mergeCell ref="I35:J35"/>
    <mergeCell ref="K35:L35"/>
    <mergeCell ref="I26:J26"/>
    <mergeCell ref="G36:H36"/>
    <mergeCell ref="G31:H31"/>
    <mergeCell ref="I31:J31"/>
    <mergeCell ref="K31:L31"/>
    <mergeCell ref="I29:J29"/>
    <mergeCell ref="K29:L29"/>
  </mergeCells>
  <printOptions horizontalCentered="1"/>
  <pageMargins left="0" right="0" top="3.937007874015748E-2" bottom="0" header="0.39370078740157483" footer="0.39370078740157483"/>
  <pageSetup paperSize="8" scale="68" fitToHeight="2" orientation="portrait" r:id="rId1"/>
  <headerFooter scaleWithDoc="0" alignWithMargins="0">
    <oddFooter xml:space="preserve">&amp;C_x000D_&amp;1#&amp;"Calibri"&amp;10&amp;K000000  Classified as OFFICIAL </oddFooter>
  </headerFooter>
  <rowBreaks count="1" manualBreakCount="1">
    <brk id="85" max="33" man="1"/>
  </rowBreaks>
  <ignoredErrors>
    <ignoredError sqref="M16 M30:M31 M35:N35 M29 M32 T72 M22 M19 M18 M17 M36 M25 M23 M28 M26 M34 M20 M21 M24 M27 M33 W71:X71 V72:X72 W54:X54 W52:X52 W58:X58 W55:X55 W61:X61 W59:X59 W64:X64 W62:X62 W67:X67 W65:X65 W68:X68 W51:X51 V68 V62 V59 V52 W50:X50 W53:X53 W56:X56 W57:X57 W60:X60 W63:X63 W66:X66 W69:X69 W70:X70 O35 O34 O33 O17 N16:O16 O23 N19:O19 O18 O20 O21 O22 O30 O28 O27 O25 O24 O31 N32:O32 N26:O26 O29 U62 T63:U63 U59 U55:V55 T56:U56 U52 U65:V65 T66:U67 U68 T60:U61 U64 T53:U54 T52 T55 T65 T64 T62 T68 H60:H72 I52:J68 J73 I70:J72 I69 K51:L69 K71:L72 K70 M51:O72 P52:P72 Q52:Q55 Q57:Q73 R52:R72 G60:G72 T58:U58 U57 G56:G58 H55:H59 G52:G54 G55 H52:H54 G59" formula="1"/>
    <ignoredError sqref="S13:T13"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6DB64-B276-40D5-88FA-ADD144377F85}">
  <sheetPr>
    <tabColor rgb="FF007FAE"/>
  </sheetPr>
  <dimension ref="A1:N73"/>
  <sheetViews>
    <sheetView zoomScale="90" zoomScaleNormal="90" workbookViewId="0">
      <selection activeCell="H10" sqref="H10"/>
    </sheetView>
  </sheetViews>
  <sheetFormatPr defaultColWidth="9.140625" defaultRowHeight="15" customHeight="1"/>
  <cols>
    <col min="1" max="1" width="28.5703125" style="2" bestFit="1" customWidth="1"/>
    <col min="2" max="2" width="31.42578125" style="2" bestFit="1" customWidth="1"/>
    <col min="3" max="5" width="17.42578125" style="2" customWidth="1"/>
    <col min="6" max="16384" width="9.140625" style="2"/>
  </cols>
  <sheetData>
    <row r="1" spans="1:14" ht="20.25" customHeight="1">
      <c r="A1" s="498" t="s">
        <v>77</v>
      </c>
      <c r="B1" s="498"/>
      <c r="C1" s="498"/>
      <c r="D1" s="498"/>
      <c r="E1" s="498"/>
    </row>
    <row r="2" spans="1:14" ht="19.5" customHeight="1">
      <c r="A2" s="498"/>
      <c r="B2" s="498"/>
      <c r="C2" s="498"/>
      <c r="D2" s="498"/>
      <c r="E2" s="498"/>
    </row>
    <row r="3" spans="1:14" ht="27.75" customHeight="1">
      <c r="A3" s="282" t="s">
        <v>78</v>
      </c>
      <c r="B3" s="281"/>
      <c r="C3" s="213"/>
      <c r="D3" s="213"/>
      <c r="E3" s="213"/>
    </row>
    <row r="4" spans="1:14" ht="27.75" customHeight="1">
      <c r="A4" s="285" t="s">
        <v>79</v>
      </c>
      <c r="B4" s="286"/>
      <c r="C4" s="144"/>
      <c r="D4" s="144"/>
      <c r="E4" s="144"/>
    </row>
    <row r="5" spans="1:14" ht="15" customHeight="1" thickBot="1">
      <c r="A5" s="280"/>
      <c r="B5" s="280"/>
    </row>
    <row r="6" spans="1:14" ht="37.5" customHeight="1" thickBot="1">
      <c r="C6" s="271" t="s">
        <v>80</v>
      </c>
      <c r="D6" s="271" t="s">
        <v>81</v>
      </c>
      <c r="E6" s="271" t="s">
        <v>82</v>
      </c>
    </row>
    <row r="7" spans="1:14" ht="18" customHeight="1" thickBot="1">
      <c r="A7" s="499" t="s">
        <v>83</v>
      </c>
      <c r="B7" s="272" t="s">
        <v>29</v>
      </c>
      <c r="C7" s="273">
        <v>0.73561811505499997</v>
      </c>
      <c r="D7" s="273">
        <v>0.79393083980199997</v>
      </c>
      <c r="E7" s="273">
        <v>0.179993407667</v>
      </c>
    </row>
    <row r="8" spans="1:14" ht="18" customHeight="1" thickBot="1">
      <c r="A8" s="500"/>
      <c r="B8" s="272" t="s">
        <v>28</v>
      </c>
      <c r="C8" s="273">
        <v>0.76470588235199999</v>
      </c>
      <c r="D8" s="273">
        <v>0.80647382920099997</v>
      </c>
      <c r="E8" s="273">
        <v>0.18113464030000001</v>
      </c>
    </row>
    <row r="9" spans="1:14" ht="18" customHeight="1" thickBot="1">
      <c r="A9" s="501"/>
      <c r="B9" s="274" t="s">
        <v>27</v>
      </c>
      <c r="C9" s="275">
        <v>0.75176918889400002</v>
      </c>
      <c r="D9" s="275">
        <v>0.80027884280200001</v>
      </c>
      <c r="E9" s="275">
        <v>0.180583387777</v>
      </c>
    </row>
    <row r="10" spans="1:14" ht="18" customHeight="1" thickBot="1">
      <c r="A10" s="499" t="s">
        <v>84</v>
      </c>
      <c r="B10" s="272" t="s">
        <v>31</v>
      </c>
      <c r="C10" s="273">
        <v>0.69037656903699995</v>
      </c>
      <c r="D10" s="273">
        <v>0.77607165706900005</v>
      </c>
      <c r="E10" s="273">
        <v>0.149118485036</v>
      </c>
    </row>
    <row r="11" spans="1:14" ht="18" customHeight="1" thickBot="1">
      <c r="A11" s="500"/>
      <c r="B11" s="272" t="s">
        <v>33</v>
      </c>
      <c r="C11" s="273">
        <v>0.67537313432799995</v>
      </c>
      <c r="D11" s="273">
        <v>0.74905303030299997</v>
      </c>
      <c r="E11" s="273">
        <v>0.17754379595100001</v>
      </c>
    </row>
    <row r="12" spans="1:14" ht="18" customHeight="1" thickBot="1">
      <c r="A12" s="500"/>
      <c r="B12" s="272" t="s">
        <v>32</v>
      </c>
      <c r="C12" s="273">
        <v>0.73883928571400004</v>
      </c>
      <c r="D12" s="273">
        <v>0.8</v>
      </c>
      <c r="E12" s="273">
        <v>0.140671414972</v>
      </c>
    </row>
    <row r="13" spans="1:14" ht="18" customHeight="1" thickBot="1">
      <c r="A13" s="501"/>
      <c r="B13" s="274" t="s">
        <v>30</v>
      </c>
      <c r="C13" s="275">
        <v>0.70038289725500003</v>
      </c>
      <c r="D13" s="275">
        <v>0.77772349780100003</v>
      </c>
      <c r="E13" s="275">
        <v>0.15375041049499999</v>
      </c>
    </row>
    <row r="14" spans="1:14" ht="18" customHeight="1" thickBot="1">
      <c r="A14" s="499" t="s">
        <v>35</v>
      </c>
      <c r="B14" s="272" t="s">
        <v>35</v>
      </c>
      <c r="C14" s="273">
        <v>0.79016681299299996</v>
      </c>
      <c r="D14" s="273">
        <v>0.81246698362299996</v>
      </c>
      <c r="E14" s="273">
        <v>0.15370077355799999</v>
      </c>
      <c r="M14" s="6"/>
    </row>
    <row r="15" spans="1:14" ht="18" customHeight="1" thickBot="1">
      <c r="A15" s="501"/>
      <c r="B15" s="274" t="s">
        <v>34</v>
      </c>
      <c r="C15" s="275">
        <v>0.79016681299299996</v>
      </c>
      <c r="D15" s="275">
        <v>0.81246698362299996</v>
      </c>
      <c r="E15" s="275">
        <v>0.15370077355799999</v>
      </c>
      <c r="N15" s="2" t="s">
        <v>2</v>
      </c>
    </row>
    <row r="16" spans="1:14" ht="18" customHeight="1" thickBot="1">
      <c r="A16" s="499" t="s">
        <v>85</v>
      </c>
      <c r="B16" s="272" t="s">
        <v>22</v>
      </c>
      <c r="C16" s="273">
        <v>0.79591836734599997</v>
      </c>
      <c r="D16" s="273">
        <v>0.80980861244000002</v>
      </c>
      <c r="E16" s="273">
        <v>0.16368832380699999</v>
      </c>
    </row>
    <row r="17" spans="1:5" ht="18" customHeight="1" thickBot="1">
      <c r="A17" s="500"/>
      <c r="B17" s="272" t="s">
        <v>23</v>
      </c>
      <c r="C17" s="273">
        <v>0.77403846153800004</v>
      </c>
      <c r="D17" s="273">
        <v>0.83394160583900001</v>
      </c>
      <c r="E17" s="273">
        <v>0.161368616214</v>
      </c>
    </row>
    <row r="18" spans="1:5" ht="18" customHeight="1" thickBot="1">
      <c r="A18" s="501"/>
      <c r="B18" s="274" t="s">
        <v>21</v>
      </c>
      <c r="C18" s="275">
        <v>0.784653465346</v>
      </c>
      <c r="D18" s="275">
        <v>0.81936416184899996</v>
      </c>
      <c r="E18" s="275">
        <v>0.16273955604500001</v>
      </c>
    </row>
    <row r="19" spans="1:5" ht="18" customHeight="1" thickBot="1">
      <c r="A19" s="499" t="s">
        <v>86</v>
      </c>
      <c r="B19" s="272" t="s">
        <v>26</v>
      </c>
      <c r="C19" s="273">
        <v>0.81081081080999995</v>
      </c>
      <c r="D19" s="273">
        <v>0.85585585585500001</v>
      </c>
      <c r="E19" s="273">
        <v>0.19780821917800001</v>
      </c>
    </row>
    <row r="20" spans="1:5" ht="18" customHeight="1" thickBot="1">
      <c r="A20" s="500"/>
      <c r="B20" s="272" t="s">
        <v>25</v>
      </c>
      <c r="C20" s="273">
        <v>0.72549019607800003</v>
      </c>
      <c r="D20" s="273">
        <v>0.78183437221700003</v>
      </c>
      <c r="E20" s="273">
        <v>0.21161339421600001</v>
      </c>
    </row>
    <row r="21" spans="1:5" ht="18" customHeight="1" thickBot="1">
      <c r="A21" s="501"/>
      <c r="B21" s="274" t="s">
        <v>24</v>
      </c>
      <c r="C21" s="275">
        <v>0.72942643391499995</v>
      </c>
      <c r="D21" s="275">
        <v>0.78849270664500004</v>
      </c>
      <c r="E21" s="275">
        <v>0.21088680605599999</v>
      </c>
    </row>
    <row r="22" spans="1:5" ht="18" customHeight="1" thickBot="1">
      <c r="A22" s="499" t="s">
        <v>87</v>
      </c>
      <c r="B22" s="272" t="s">
        <v>20</v>
      </c>
      <c r="C22" s="273">
        <v>0.77696078431299997</v>
      </c>
      <c r="D22" s="273">
        <v>0.77179487179399997</v>
      </c>
      <c r="E22" s="273">
        <v>0.197251301573</v>
      </c>
    </row>
    <row r="23" spans="1:5" ht="18" customHeight="1" thickBot="1">
      <c r="A23" s="500"/>
      <c r="B23" s="272" t="s">
        <v>19</v>
      </c>
      <c r="C23" s="273">
        <v>0.8</v>
      </c>
      <c r="D23" s="273">
        <v>0.77777777777699997</v>
      </c>
      <c r="E23" s="273">
        <v>0.20549927640999999</v>
      </c>
    </row>
    <row r="24" spans="1:5" ht="18" customHeight="1" thickBot="1">
      <c r="A24" s="500"/>
      <c r="B24" s="272" t="s">
        <v>18</v>
      </c>
      <c r="C24" s="273">
        <v>0.76758409785899995</v>
      </c>
      <c r="D24" s="273">
        <v>0.76788990825600001</v>
      </c>
      <c r="E24" s="273">
        <v>0.17190414402699999</v>
      </c>
    </row>
    <row r="25" spans="1:5" ht="18" customHeight="1" thickBot="1">
      <c r="A25" s="501"/>
      <c r="B25" s="274" t="s">
        <v>17</v>
      </c>
      <c r="C25" s="275">
        <v>0.77145522387999999</v>
      </c>
      <c r="D25" s="275">
        <v>0.76967471143699995</v>
      </c>
      <c r="E25" s="275">
        <v>0.18291836356899999</v>
      </c>
    </row>
    <row r="26" spans="1:5" ht="18" customHeight="1" thickBot="1">
      <c r="A26" s="499" t="s">
        <v>88</v>
      </c>
      <c r="B26" s="272" t="s">
        <v>15</v>
      </c>
      <c r="C26" s="273">
        <v>0.78125</v>
      </c>
      <c r="D26" s="273">
        <v>0.78640776699000003</v>
      </c>
      <c r="E26" s="273">
        <v>0.126680878976</v>
      </c>
    </row>
    <row r="27" spans="1:5" ht="18" customHeight="1" thickBot="1">
      <c r="A27" s="500"/>
      <c r="B27" s="272" t="s">
        <v>16</v>
      </c>
      <c r="C27" s="273">
        <v>0.63432835820800004</v>
      </c>
      <c r="D27" s="273">
        <v>0.72610921501699999</v>
      </c>
      <c r="E27" s="273">
        <v>0.19662193359999999</v>
      </c>
    </row>
    <row r="28" spans="1:5" ht="18" customHeight="1" thickBot="1">
      <c r="A28" s="501"/>
      <c r="B28" s="274" t="s">
        <v>14</v>
      </c>
      <c r="C28" s="275">
        <v>0.65450643776799999</v>
      </c>
      <c r="D28" s="275">
        <v>0.73098039215599997</v>
      </c>
      <c r="E28" s="275">
        <v>0.185870044746</v>
      </c>
    </row>
    <row r="29" spans="1:5" ht="18" customHeight="1" thickBot="1">
      <c r="A29" s="499" t="s">
        <v>89</v>
      </c>
      <c r="B29" s="272" t="s">
        <v>12</v>
      </c>
      <c r="C29" s="273">
        <v>0.80539772727199999</v>
      </c>
      <c r="D29" s="273">
        <v>0.82809430255399996</v>
      </c>
      <c r="E29" s="273">
        <v>0.18848324348100001</v>
      </c>
    </row>
    <row r="30" spans="1:5" ht="18" customHeight="1" thickBot="1">
      <c r="A30" s="500"/>
      <c r="B30" s="272" t="s">
        <v>90</v>
      </c>
      <c r="C30" s="273">
        <v>0.75</v>
      </c>
      <c r="D30" s="273">
        <v>0.89473684210500004</v>
      </c>
      <c r="E30" s="273">
        <v>0.23155017571200001</v>
      </c>
    </row>
    <row r="31" spans="1:5" ht="18" customHeight="1" thickBot="1">
      <c r="A31" s="501"/>
      <c r="B31" s="274" t="s">
        <v>11</v>
      </c>
      <c r="C31" s="275">
        <v>0.80477528089799999</v>
      </c>
      <c r="D31" s="275">
        <v>0.83049242424199998</v>
      </c>
      <c r="E31" s="275">
        <v>0.19015439627799999</v>
      </c>
    </row>
    <row r="32" spans="1:5" ht="18" customHeight="1" thickBot="1">
      <c r="A32" s="276"/>
      <c r="B32" s="277" t="s">
        <v>36</v>
      </c>
      <c r="C32" s="278">
        <v>0.74151111111099999</v>
      </c>
      <c r="D32" s="278">
        <v>0.79191695340199997</v>
      </c>
      <c r="E32" s="278">
        <v>0.17146926612400001</v>
      </c>
    </row>
    <row r="33" spans="1:6" ht="18" customHeight="1">
      <c r="A33" s="270">
        <v>46218</v>
      </c>
      <c r="B33" s="244"/>
      <c r="C33" s="244" t="s">
        <v>91</v>
      </c>
      <c r="D33" s="244" t="s">
        <v>91</v>
      </c>
      <c r="E33" s="244" t="s">
        <v>91</v>
      </c>
    </row>
    <row r="34" spans="1:6" ht="18" customHeight="1">
      <c r="A34" s="332"/>
      <c r="B34" s="244"/>
      <c r="C34" s="244"/>
      <c r="D34" s="244"/>
      <c r="E34" s="244"/>
    </row>
    <row r="35" spans="1:6" ht="18" customHeight="1">
      <c r="A35" s="2" t="s">
        <v>92</v>
      </c>
      <c r="F35" s="8"/>
    </row>
    <row r="36" spans="1:6" ht="18" customHeight="1"/>
    <row r="37" spans="1:6" ht="18" customHeight="1"/>
    <row r="38" spans="1:6" ht="18" customHeight="1"/>
    <row r="39" spans="1:6" ht="18" customHeight="1"/>
    <row r="40" spans="1:6" ht="18" customHeight="1"/>
    <row r="41" spans="1:6" ht="18" customHeight="1"/>
    <row r="42" spans="1:6" ht="18" customHeight="1"/>
    <row r="43" spans="1:6" ht="18" customHeight="1"/>
    <row r="44" spans="1:6" ht="18" customHeight="1"/>
    <row r="45" spans="1:6" ht="18" customHeight="1"/>
    <row r="46" spans="1:6" ht="18" customHeight="1"/>
    <row r="47" spans="1:6" ht="18" customHeight="1"/>
    <row r="48" spans="1: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2.75"/>
    <row r="63" ht="12.75"/>
    <row r="64" ht="12.75"/>
    <row r="65" ht="18" customHeight="1"/>
    <row r="66" ht="18" customHeight="1"/>
    <row r="67" ht="18" customHeight="1"/>
    <row r="68" ht="18" customHeight="1"/>
    <row r="69" ht="18" customHeight="1"/>
    <row r="70" ht="18" customHeight="1"/>
    <row r="71" ht="18" customHeight="1"/>
    <row r="72" ht="18" customHeight="1"/>
    <row r="73" ht="18" customHeight="1"/>
  </sheetData>
  <mergeCells count="9">
    <mergeCell ref="A1:E2"/>
    <mergeCell ref="A29:A31"/>
    <mergeCell ref="A7:A9"/>
    <mergeCell ref="A10:A13"/>
    <mergeCell ref="A14:A15"/>
    <mergeCell ref="A16:A18"/>
    <mergeCell ref="A19:A21"/>
    <mergeCell ref="A22:A25"/>
    <mergeCell ref="A26:A28"/>
  </mergeCells>
  <hyperlinks>
    <hyperlink ref="A3" display="Ê  01. Care for Patients IPR Fact Daily" xr:uid="{C748B48D-B109-44AB-BE4A-343D2B3126B3}"/>
  </hyperlinks>
  <pageMargins left="0.7" right="0.7" top="0.75" bottom="0.75" header="0.3" footer="0.3"/>
  <pageSetup paperSize="9" orientation="portrait" horizontalDpi="4294967295" verticalDpi="4294967295" r:id="rId1"/>
  <headerFooter>
    <oddFooter xml:space="preserve">&amp;C_x000D_&amp;1#&amp;"Calibri"&amp;10&amp;K000000  Classified as OFFICIAL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5212-0CEF-4816-837A-ED9F20584CE7}">
  <sheetPr>
    <tabColor theme="4" tint="0.79998168889431442"/>
  </sheetPr>
  <dimension ref="A1:X182"/>
  <sheetViews>
    <sheetView topLeftCell="A18" workbookViewId="0">
      <selection activeCell="H10" sqref="H10"/>
    </sheetView>
  </sheetViews>
  <sheetFormatPr defaultColWidth="9.140625" defaultRowHeight="15" customHeight="1"/>
  <cols>
    <col min="1" max="1" width="38.7109375" style="2" customWidth="1"/>
    <col min="2" max="2" width="9.140625" style="2"/>
    <col min="3" max="3" width="4" style="2" customWidth="1"/>
    <col min="4" max="4" width="10.7109375" bestFit="1" customWidth="1"/>
    <col min="6" max="6" width="9.85546875" bestFit="1" customWidth="1"/>
    <col min="7" max="8" width="10.7109375" bestFit="1" customWidth="1"/>
    <col min="12" max="12" width="4.7109375" style="2" customWidth="1"/>
    <col min="13" max="13" width="10.42578125" style="2" bestFit="1" customWidth="1"/>
    <col min="14" max="15" width="9.140625" style="2"/>
    <col min="16" max="16" width="6.85546875" style="14" customWidth="1"/>
    <col min="17" max="17" width="31.140625" style="171" customWidth="1"/>
    <col min="18" max="18" width="47.140625" style="171" bestFit="1" customWidth="1"/>
    <col min="19" max="23" width="12.5703125" style="171" bestFit="1" customWidth="1"/>
    <col min="24" max="16384" width="9.140625" style="14"/>
  </cols>
  <sheetData>
    <row r="1" spans="1:24" s="78" customFormat="1" ht="52.5" customHeight="1">
      <c r="A1" s="233" t="s">
        <v>91</v>
      </c>
      <c r="B1" s="2"/>
      <c r="C1" s="2"/>
      <c r="D1" s="513" t="s">
        <v>93</v>
      </c>
      <c r="E1" s="513"/>
      <c r="F1" s="513"/>
      <c r="G1" s="513"/>
      <c r="H1" s="513"/>
      <c r="I1" s="514" t="s">
        <v>94</v>
      </c>
      <c r="J1" s="514"/>
      <c r="K1" s="514"/>
      <c r="L1" s="2"/>
      <c r="M1" s="213" t="s">
        <v>95</v>
      </c>
      <c r="N1" s="2"/>
      <c r="O1" s="2"/>
      <c r="Q1" s="171"/>
      <c r="R1" s="171"/>
      <c r="S1" s="171"/>
      <c r="T1" s="171"/>
      <c r="U1" s="171"/>
      <c r="V1" s="171"/>
      <c r="W1" s="171"/>
    </row>
    <row r="2" spans="1:24" s="2" customFormat="1" ht="173.25" customHeight="1">
      <c r="A2" s="212" t="s">
        <v>96</v>
      </c>
      <c r="B2" s="170" t="s">
        <v>97</v>
      </c>
      <c r="C2" s="170"/>
      <c r="D2" s="518" t="s">
        <v>98</v>
      </c>
      <c r="E2" s="518"/>
      <c r="F2" s="518"/>
      <c r="G2" s="518"/>
      <c r="H2" s="176" t="s">
        <v>99</v>
      </c>
      <c r="I2" s="170" t="s">
        <v>100</v>
      </c>
      <c r="J2" s="170" t="s">
        <v>101</v>
      </c>
      <c r="K2" s="170" t="s">
        <v>102</v>
      </c>
      <c r="M2" s="175" t="s">
        <v>103</v>
      </c>
      <c r="N2" s="172"/>
      <c r="O2" s="502" t="s">
        <v>104</v>
      </c>
      <c r="P2" s="502"/>
      <c r="Q2" s="502"/>
      <c r="R2" s="171"/>
      <c r="S2" s="171"/>
      <c r="T2" s="171"/>
      <c r="U2" s="171"/>
      <c r="V2" s="171"/>
      <c r="W2" s="171"/>
    </row>
    <row r="3" spans="1:24" s="2" customFormat="1" ht="15" customHeight="1">
      <c r="A3" s="147" t="s">
        <v>105</v>
      </c>
      <c r="B3" s="152">
        <v>5.0143582946763868E-2</v>
      </c>
      <c r="C3" s="344"/>
      <c r="D3" s="515" t="s">
        <v>11</v>
      </c>
      <c r="E3" s="516"/>
      <c r="F3" s="516"/>
      <c r="G3" s="517"/>
      <c r="H3" s="180">
        <v>8.3726897052813225</v>
      </c>
      <c r="I3" s="181">
        <v>3.09</v>
      </c>
      <c r="J3" s="181">
        <v>59</v>
      </c>
      <c r="K3" s="182">
        <v>704672</v>
      </c>
      <c r="L3" s="183"/>
      <c r="M3" s="237">
        <v>0.31</v>
      </c>
      <c r="Q3" s="171"/>
      <c r="R3" s="171"/>
      <c r="S3" s="171"/>
      <c r="T3" s="171"/>
      <c r="U3" s="171"/>
      <c r="V3" s="171"/>
      <c r="W3" s="171"/>
    </row>
    <row r="4" spans="1:24" s="2" customFormat="1" ht="15" customHeight="1">
      <c r="A4" s="148" t="s">
        <v>106</v>
      </c>
      <c r="B4" s="153">
        <v>0</v>
      </c>
      <c r="C4" s="345"/>
      <c r="D4" s="184"/>
      <c r="E4" s="508" t="s">
        <v>12</v>
      </c>
      <c r="F4" s="508"/>
      <c r="G4" s="509"/>
      <c r="H4" s="185">
        <v>10.596804598641379</v>
      </c>
      <c r="I4" s="186">
        <v>3.66</v>
      </c>
      <c r="J4" s="186">
        <v>57</v>
      </c>
      <c r="K4" s="187">
        <v>537898</v>
      </c>
      <c r="L4" s="183"/>
      <c r="M4" s="238">
        <v>0.32</v>
      </c>
      <c r="Q4" s="171"/>
      <c r="R4" s="171"/>
      <c r="S4" s="171"/>
      <c r="T4" s="171"/>
      <c r="U4" s="171"/>
      <c r="V4" s="171"/>
      <c r="W4" s="171"/>
    </row>
    <row r="5" spans="1:24" s="2" customFormat="1" ht="15" customHeight="1">
      <c r="A5" s="148" t="s">
        <v>12</v>
      </c>
      <c r="B5" s="153">
        <v>4.7011952191235051E-2</v>
      </c>
      <c r="C5" s="345"/>
      <c r="D5" s="184"/>
      <c r="E5" s="508" t="s">
        <v>13</v>
      </c>
      <c r="F5" s="508"/>
      <c r="G5" s="509"/>
      <c r="H5" s="185">
        <v>3.4785633533350726</v>
      </c>
      <c r="I5" s="186">
        <v>0.59</v>
      </c>
      <c r="J5" s="186">
        <v>2</v>
      </c>
      <c r="K5" s="187">
        <v>57495</v>
      </c>
      <c r="L5" s="183"/>
      <c r="M5" s="238">
        <v>0.21</v>
      </c>
      <c r="Q5" s="171"/>
      <c r="R5" s="171"/>
      <c r="S5" s="171"/>
      <c r="T5" s="171"/>
      <c r="U5" s="171"/>
      <c r="V5" s="171"/>
      <c r="W5" s="171"/>
      <c r="X5" s="77"/>
    </row>
    <row r="6" spans="1:24" s="2" customFormat="1" ht="15" customHeight="1">
      <c r="A6" s="148" t="s">
        <v>13</v>
      </c>
      <c r="B6" s="153">
        <v>0.11013215859030837</v>
      </c>
      <c r="C6" s="345"/>
      <c r="D6" s="510" t="s">
        <v>14</v>
      </c>
      <c r="E6" s="511"/>
      <c r="F6" s="511"/>
      <c r="G6" s="512"/>
      <c r="H6" s="188">
        <v>17.219842339640216</v>
      </c>
      <c r="I6" s="189">
        <v>3.98</v>
      </c>
      <c r="J6" s="189">
        <v>122</v>
      </c>
      <c r="K6" s="190">
        <v>708485</v>
      </c>
      <c r="L6" s="183"/>
      <c r="M6" s="239">
        <v>0.51</v>
      </c>
      <c r="O6" s="241"/>
      <c r="R6" s="171"/>
      <c r="S6" s="171"/>
      <c r="T6" s="171"/>
      <c r="U6" s="171"/>
      <c r="V6" s="171"/>
      <c r="W6" s="171"/>
    </row>
    <row r="7" spans="1:24" s="2" customFormat="1" ht="15" customHeight="1">
      <c r="A7" s="149" t="s">
        <v>107</v>
      </c>
      <c r="B7" s="153">
        <v>0</v>
      </c>
      <c r="C7" s="345"/>
      <c r="D7" s="184"/>
      <c r="E7" s="508" t="s">
        <v>15</v>
      </c>
      <c r="F7" s="508"/>
      <c r="G7" s="509"/>
      <c r="H7" s="185">
        <v>13.20625976712962</v>
      </c>
      <c r="I7" s="186">
        <v>0.08</v>
      </c>
      <c r="J7" s="186">
        <v>12</v>
      </c>
      <c r="K7" s="187">
        <v>90866</v>
      </c>
      <c r="L7" s="183"/>
      <c r="M7" s="238">
        <v>0.45</v>
      </c>
      <c r="S7" s="171"/>
      <c r="T7" s="171"/>
      <c r="U7" s="171"/>
      <c r="V7" s="171"/>
      <c r="W7" s="171"/>
    </row>
    <row r="8" spans="1:24" s="2" customFormat="1" ht="15" customHeight="1">
      <c r="A8" s="147" t="s">
        <v>108</v>
      </c>
      <c r="B8" s="152">
        <v>3.2005225342913134E-2</v>
      </c>
      <c r="C8" s="344"/>
      <c r="D8" s="191"/>
      <c r="E8" s="508" t="s">
        <v>16</v>
      </c>
      <c r="F8" s="508"/>
      <c r="G8" s="509"/>
      <c r="H8" s="185">
        <v>21.221695315955344</v>
      </c>
      <c r="I8" s="186">
        <v>4.3</v>
      </c>
      <c r="J8" s="186">
        <v>107</v>
      </c>
      <c r="K8" s="187">
        <v>504201</v>
      </c>
      <c r="L8" s="183"/>
      <c r="M8" s="238">
        <v>0.52</v>
      </c>
      <c r="O8" s="503" t="s">
        <v>109</v>
      </c>
      <c r="P8" s="503"/>
      <c r="Q8" s="503"/>
      <c r="R8" s="503"/>
      <c r="S8" s="171"/>
      <c r="T8" s="171"/>
      <c r="U8" s="171"/>
      <c r="V8" s="171"/>
      <c r="W8" s="171"/>
    </row>
    <row r="9" spans="1:24" s="2" customFormat="1" ht="15" customHeight="1">
      <c r="A9" s="150" t="s">
        <v>110</v>
      </c>
      <c r="B9" s="153">
        <v>0</v>
      </c>
      <c r="C9" s="345"/>
      <c r="D9" s="510" t="s">
        <v>17</v>
      </c>
      <c r="E9" s="511"/>
      <c r="F9" s="511"/>
      <c r="G9" s="512"/>
      <c r="H9" s="188">
        <v>6.401804069688799</v>
      </c>
      <c r="I9" s="189">
        <v>3.18</v>
      </c>
      <c r="J9" s="189">
        <v>62</v>
      </c>
      <c r="K9" s="190">
        <v>968477</v>
      </c>
      <c r="L9" s="183"/>
      <c r="M9" s="239">
        <v>0.43</v>
      </c>
      <c r="O9" s="503"/>
      <c r="P9" s="503"/>
      <c r="Q9" s="503"/>
      <c r="R9" s="503"/>
      <c r="S9" s="171"/>
      <c r="T9" s="171"/>
      <c r="U9" s="171"/>
      <c r="V9" s="171"/>
      <c r="W9" s="171"/>
    </row>
    <row r="10" spans="1:24" s="2" customFormat="1" ht="15" customHeight="1">
      <c r="A10" s="148" t="s">
        <v>15</v>
      </c>
      <c r="B10" s="153">
        <v>7.7942322681215898E-2</v>
      </c>
      <c r="C10" s="345"/>
      <c r="D10" s="184"/>
      <c r="E10" s="508" t="s">
        <v>18</v>
      </c>
      <c r="F10" s="508"/>
      <c r="G10" s="509"/>
      <c r="H10" s="185">
        <v>8.4783898885417823</v>
      </c>
      <c r="I10" s="186">
        <v>3.26</v>
      </c>
      <c r="J10" s="186">
        <v>39</v>
      </c>
      <c r="K10" s="187">
        <v>459993</v>
      </c>
      <c r="L10" s="183"/>
      <c r="M10" s="238">
        <v>0.45</v>
      </c>
      <c r="O10" s="519" t="s">
        <v>284</v>
      </c>
      <c r="P10" s="520"/>
      <c r="Q10" s="520"/>
      <c r="R10" s="520"/>
      <c r="S10" s="171"/>
      <c r="T10" s="171"/>
      <c r="U10" s="171"/>
      <c r="V10" s="171"/>
      <c r="W10" s="171"/>
    </row>
    <row r="11" spans="1:24" s="2" customFormat="1" ht="15" customHeight="1">
      <c r="A11" s="148" t="s">
        <v>16</v>
      </c>
      <c r="B11" s="153">
        <v>2.6350640089646511E-2</v>
      </c>
      <c r="C11" s="345"/>
      <c r="D11" s="191"/>
      <c r="E11" s="508" t="s">
        <v>19</v>
      </c>
      <c r="F11" s="508"/>
      <c r="G11" s="509"/>
      <c r="H11" s="185">
        <v>2.7175389966846022</v>
      </c>
      <c r="I11" s="186">
        <v>4.0599999999999996</v>
      </c>
      <c r="J11" s="186">
        <v>1</v>
      </c>
      <c r="K11" s="187">
        <v>36798</v>
      </c>
      <c r="L11" s="183"/>
      <c r="M11" s="238">
        <v>0.3</v>
      </c>
      <c r="O11" s="520"/>
      <c r="P11" s="520"/>
      <c r="Q11" s="520"/>
      <c r="R11" s="520"/>
      <c r="S11" s="171"/>
      <c r="T11" s="171"/>
      <c r="U11" s="171"/>
      <c r="V11" s="171"/>
      <c r="W11" s="171"/>
    </row>
    <row r="12" spans="1:24" s="2" customFormat="1" ht="15" customHeight="1">
      <c r="A12" s="149" t="s">
        <v>111</v>
      </c>
      <c r="B12" s="153">
        <v>0</v>
      </c>
      <c r="C12" s="345"/>
      <c r="D12" s="184"/>
      <c r="E12" s="508" t="s">
        <v>20</v>
      </c>
      <c r="F12" s="508"/>
      <c r="G12" s="509"/>
      <c r="H12" s="185">
        <v>5.2773852315306176</v>
      </c>
      <c r="I12" s="186">
        <v>3.36</v>
      </c>
      <c r="J12" s="186">
        <v>18</v>
      </c>
      <c r="K12" s="187">
        <v>341078</v>
      </c>
      <c r="L12" s="183"/>
      <c r="M12" s="238">
        <v>0.39</v>
      </c>
      <c r="O12" s="520"/>
      <c r="P12" s="520"/>
      <c r="Q12" s="520"/>
      <c r="R12" s="520"/>
      <c r="S12" s="171"/>
      <c r="T12" s="171"/>
      <c r="U12" s="171"/>
      <c r="V12" s="171"/>
      <c r="W12" s="171"/>
    </row>
    <row r="13" spans="1:24" s="2" customFormat="1" ht="15" customHeight="1">
      <c r="A13" s="147" t="s">
        <v>112</v>
      </c>
      <c r="B13" s="152">
        <v>3.6741087361700439E-2</v>
      </c>
      <c r="C13" s="344"/>
      <c r="D13" s="510" t="s">
        <v>21</v>
      </c>
      <c r="E13" s="511"/>
      <c r="F13" s="511"/>
      <c r="G13" s="512"/>
      <c r="H13" s="188">
        <v>5.3305309970377479</v>
      </c>
      <c r="I13" s="189">
        <v>5.71</v>
      </c>
      <c r="J13" s="189">
        <v>77</v>
      </c>
      <c r="K13" s="190">
        <v>1444509</v>
      </c>
      <c r="L13" s="183"/>
      <c r="M13" s="239">
        <v>0.48</v>
      </c>
      <c r="O13" s="520"/>
      <c r="P13" s="520"/>
      <c r="Q13" s="520"/>
      <c r="R13" s="520"/>
      <c r="S13" s="171"/>
      <c r="T13" s="171"/>
      <c r="U13" s="171"/>
      <c r="V13" s="171"/>
      <c r="W13" s="171"/>
    </row>
    <row r="14" spans="1:24" s="2" customFormat="1" ht="15" customHeight="1">
      <c r="A14" s="150" t="s">
        <v>113</v>
      </c>
      <c r="B14" s="153">
        <v>0</v>
      </c>
      <c r="C14" s="345"/>
      <c r="D14" s="184"/>
      <c r="E14" s="508" t="s">
        <v>22</v>
      </c>
      <c r="F14" s="508"/>
      <c r="G14" s="509"/>
      <c r="H14" s="185">
        <v>4.3975373790677219</v>
      </c>
      <c r="I14" s="186">
        <v>7.37</v>
      </c>
      <c r="J14" s="186">
        <v>34</v>
      </c>
      <c r="K14" s="187">
        <v>773160</v>
      </c>
      <c r="L14" s="183"/>
      <c r="M14" s="238">
        <v>0.44</v>
      </c>
      <c r="O14" s="520"/>
      <c r="P14" s="520"/>
      <c r="Q14" s="520"/>
      <c r="R14" s="520"/>
      <c r="S14" s="171"/>
      <c r="T14" s="171"/>
      <c r="U14" s="171"/>
      <c r="V14" s="171"/>
      <c r="W14" s="171"/>
    </row>
    <row r="15" spans="1:24" s="2" customFormat="1" ht="15" customHeight="1">
      <c r="A15" s="148" t="s">
        <v>18</v>
      </c>
      <c r="B15" s="153">
        <v>2.454887218045114E-2</v>
      </c>
      <c r="C15" s="345"/>
      <c r="D15" s="191"/>
      <c r="E15" s="508" t="s">
        <v>23</v>
      </c>
      <c r="F15" s="508"/>
      <c r="G15" s="509"/>
      <c r="H15" s="185">
        <v>8.8574146050331208</v>
      </c>
      <c r="I15" s="186">
        <v>3.57</v>
      </c>
      <c r="J15" s="186">
        <v>42</v>
      </c>
      <c r="K15" s="187">
        <v>474179</v>
      </c>
      <c r="L15" s="183"/>
      <c r="M15" s="238">
        <v>0.56000000000000005</v>
      </c>
      <c r="O15" s="520"/>
      <c r="P15" s="520"/>
      <c r="Q15" s="520"/>
      <c r="R15" s="520"/>
      <c r="S15" s="171"/>
      <c r="T15" s="171"/>
      <c r="U15" s="171"/>
      <c r="V15" s="171"/>
      <c r="W15" s="171"/>
    </row>
    <row r="16" spans="1:24" s="2" customFormat="1" ht="15" customHeight="1">
      <c r="A16" s="148" t="s">
        <v>19</v>
      </c>
      <c r="B16" s="153">
        <v>0.10610079575596819</v>
      </c>
      <c r="C16" s="345"/>
      <c r="D16" s="510" t="s">
        <v>24</v>
      </c>
      <c r="E16" s="511"/>
      <c r="F16" s="511"/>
      <c r="G16" s="512"/>
      <c r="H16" s="188">
        <v>7.1226001289190624</v>
      </c>
      <c r="I16" s="189">
        <v>2.46</v>
      </c>
      <c r="J16" s="189">
        <v>60</v>
      </c>
      <c r="K16" s="190">
        <v>842389</v>
      </c>
      <c r="L16" s="183"/>
      <c r="M16" s="239">
        <v>0.52</v>
      </c>
      <c r="O16" s="520"/>
      <c r="P16" s="520"/>
      <c r="Q16" s="520"/>
      <c r="R16" s="520"/>
      <c r="S16" s="171"/>
      <c r="T16" s="171"/>
      <c r="U16" s="171"/>
      <c r="V16" s="171"/>
      <c r="W16" s="171"/>
    </row>
    <row r="17" spans="1:23" s="2" customFormat="1" ht="15" customHeight="1">
      <c r="A17" s="148" t="s">
        <v>20</v>
      </c>
      <c r="B17" s="153">
        <v>4.9419831223628689E-2</v>
      </c>
      <c r="C17" s="345"/>
      <c r="D17" s="184"/>
      <c r="E17" s="508" t="s">
        <v>25</v>
      </c>
      <c r="F17" s="508"/>
      <c r="G17" s="509"/>
      <c r="H17" s="185">
        <v>7.6572550147206826</v>
      </c>
      <c r="I17" s="186">
        <v>3.02</v>
      </c>
      <c r="J17" s="186">
        <v>49</v>
      </c>
      <c r="K17" s="187">
        <v>639916</v>
      </c>
      <c r="L17" s="183"/>
      <c r="M17" s="238">
        <v>0.51</v>
      </c>
      <c r="O17" s="520"/>
      <c r="P17" s="520"/>
      <c r="Q17" s="520"/>
      <c r="R17" s="520"/>
      <c r="S17" s="171"/>
      <c r="T17" s="171"/>
      <c r="U17" s="171"/>
      <c r="V17" s="171"/>
      <c r="W17" s="171"/>
    </row>
    <row r="18" spans="1:23" s="2" customFormat="1" ht="15" customHeight="1">
      <c r="A18" s="149" t="s">
        <v>114</v>
      </c>
      <c r="B18" s="153">
        <v>3.3157894736842108E-2</v>
      </c>
      <c r="C18" s="345"/>
      <c r="D18" s="184"/>
      <c r="E18" s="508" t="s">
        <v>26</v>
      </c>
      <c r="F18" s="508"/>
      <c r="G18" s="509"/>
      <c r="H18" s="185">
        <v>2.5685481281705518</v>
      </c>
      <c r="I18" s="186">
        <v>0</v>
      </c>
      <c r="J18" s="186">
        <v>2</v>
      </c>
      <c r="K18" s="187">
        <v>77865</v>
      </c>
      <c r="L18" s="183"/>
      <c r="M18" s="238">
        <v>0.64</v>
      </c>
      <c r="R18" s="171"/>
      <c r="S18" s="171"/>
      <c r="T18" s="171"/>
      <c r="U18" s="171"/>
      <c r="V18" s="171"/>
      <c r="W18" s="171"/>
    </row>
    <row r="19" spans="1:23" s="2" customFormat="1" ht="15" customHeight="1">
      <c r="A19" s="147" t="s">
        <v>115</v>
      </c>
      <c r="B19" s="152">
        <v>2.2126637727434673E-2</v>
      </c>
      <c r="C19" s="344"/>
      <c r="D19" s="510" t="s">
        <v>27</v>
      </c>
      <c r="E19" s="511"/>
      <c r="F19" s="511"/>
      <c r="G19" s="512"/>
      <c r="H19" s="188">
        <v>7.9552692329962413</v>
      </c>
      <c r="I19" s="189">
        <v>5.04</v>
      </c>
      <c r="J19" s="189">
        <v>158</v>
      </c>
      <c r="K19" s="190">
        <v>1986105</v>
      </c>
      <c r="L19" s="183"/>
      <c r="M19" s="239">
        <v>0.46</v>
      </c>
      <c r="R19" s="171"/>
      <c r="S19" s="171"/>
      <c r="T19" s="171"/>
      <c r="U19" s="171"/>
      <c r="V19" s="171"/>
      <c r="W19" s="171"/>
    </row>
    <row r="20" spans="1:23" s="2" customFormat="1" ht="15" customHeight="1">
      <c r="A20" s="150" t="s">
        <v>116</v>
      </c>
      <c r="B20" s="153">
        <v>0</v>
      </c>
      <c r="C20" s="345"/>
      <c r="D20" s="184"/>
      <c r="E20" s="508" t="s">
        <v>28</v>
      </c>
      <c r="F20" s="508"/>
      <c r="G20" s="509"/>
      <c r="H20" s="185">
        <v>9.8838846645436629</v>
      </c>
      <c r="I20" s="186">
        <v>5.42</v>
      </c>
      <c r="J20" s="186">
        <v>73</v>
      </c>
      <c r="K20" s="187">
        <v>738576</v>
      </c>
      <c r="L20" s="183"/>
      <c r="M20" s="238">
        <v>0.52</v>
      </c>
      <c r="Q20" s="328" t="s">
        <v>117</v>
      </c>
      <c r="R20" s="171"/>
      <c r="S20" s="171"/>
      <c r="T20" s="171"/>
      <c r="U20" s="171"/>
      <c r="V20" s="171"/>
      <c r="W20" s="171"/>
    </row>
    <row r="21" spans="1:23" s="2" customFormat="1" ht="15" customHeight="1">
      <c r="A21" s="148" t="s">
        <v>22</v>
      </c>
      <c r="B21" s="153">
        <v>2.5564178837422579E-2</v>
      </c>
      <c r="C21" s="345"/>
      <c r="D21" s="184"/>
      <c r="E21" s="508" t="s">
        <v>29</v>
      </c>
      <c r="F21" s="508"/>
      <c r="G21" s="509"/>
      <c r="H21" s="185">
        <v>12.075502442743204</v>
      </c>
      <c r="I21" s="186">
        <v>5.09</v>
      </c>
      <c r="J21" s="186">
        <v>83</v>
      </c>
      <c r="K21" s="187">
        <v>687342</v>
      </c>
      <c r="L21" s="183"/>
      <c r="M21" s="238">
        <v>0.43</v>
      </c>
      <c r="Q21" s="183" t="s">
        <v>118</v>
      </c>
      <c r="R21" s="171"/>
      <c r="S21" s="171"/>
      <c r="T21" s="171"/>
      <c r="U21" s="171"/>
      <c r="V21" s="171"/>
      <c r="W21" s="171"/>
    </row>
    <row r="22" spans="1:23" s="2" customFormat="1" ht="15" customHeight="1">
      <c r="A22" s="148" t="s">
        <v>23</v>
      </c>
      <c r="B22" s="153">
        <v>1.9880123599270317E-2</v>
      </c>
      <c r="C22" s="345"/>
      <c r="D22" s="510" t="s">
        <v>30</v>
      </c>
      <c r="E22" s="511"/>
      <c r="F22" s="511"/>
      <c r="G22" s="512"/>
      <c r="H22" s="188">
        <v>9.8972192572324875</v>
      </c>
      <c r="I22" s="189">
        <v>2.84</v>
      </c>
      <c r="J22" s="189">
        <v>237</v>
      </c>
      <c r="K22" s="190">
        <v>2394612</v>
      </c>
      <c r="L22" s="183"/>
      <c r="M22" s="239">
        <v>0.37</v>
      </c>
      <c r="Q22" s="183" t="s">
        <v>119</v>
      </c>
      <c r="R22" s="171"/>
      <c r="S22" s="171"/>
      <c r="T22" s="171"/>
      <c r="U22" s="171"/>
      <c r="V22" s="171"/>
      <c r="W22" s="171"/>
    </row>
    <row r="23" spans="1:23" s="2" customFormat="1" ht="15" customHeight="1">
      <c r="A23" s="149" t="s">
        <v>120</v>
      </c>
      <c r="B23" s="153">
        <v>0</v>
      </c>
      <c r="C23" s="345"/>
      <c r="D23" s="192"/>
      <c r="E23" s="508" t="s">
        <v>31</v>
      </c>
      <c r="F23" s="508"/>
      <c r="G23" s="509"/>
      <c r="H23" s="185">
        <v>12.08879590658568</v>
      </c>
      <c r="I23" s="186">
        <v>3.35</v>
      </c>
      <c r="J23" s="186">
        <v>98</v>
      </c>
      <c r="K23" s="187">
        <v>810668</v>
      </c>
      <c r="L23" s="183"/>
      <c r="M23" s="238">
        <v>0.36</v>
      </c>
      <c r="Q23" s="183" t="s">
        <v>121</v>
      </c>
      <c r="R23" s="171"/>
      <c r="S23" s="171"/>
      <c r="T23" s="171"/>
      <c r="U23" s="171"/>
      <c r="V23" s="171"/>
      <c r="W23" s="171"/>
    </row>
    <row r="24" spans="1:23" s="2" customFormat="1" ht="15" customHeight="1">
      <c r="A24" s="147" t="s">
        <v>122</v>
      </c>
      <c r="B24" s="152">
        <v>1.8567947081350827E-2</v>
      </c>
      <c r="C24" s="344"/>
      <c r="D24" s="192"/>
      <c r="E24" s="508" t="s">
        <v>32</v>
      </c>
      <c r="F24" s="508"/>
      <c r="G24" s="509"/>
      <c r="H24" s="185">
        <v>6.9843334176270124</v>
      </c>
      <c r="I24" s="186">
        <v>2.4700000000000002</v>
      </c>
      <c r="J24" s="186">
        <v>58</v>
      </c>
      <c r="K24" s="187">
        <v>830430</v>
      </c>
      <c r="L24" s="183"/>
      <c r="M24" s="238">
        <v>0.38</v>
      </c>
      <c r="Q24" s="316" t="s">
        <v>123</v>
      </c>
      <c r="R24" s="171"/>
      <c r="S24" s="171"/>
      <c r="T24" s="171"/>
      <c r="U24" s="171"/>
      <c r="V24" s="171"/>
      <c r="W24" s="171"/>
    </row>
    <row r="25" spans="1:23" s="2" customFormat="1" ht="15" customHeight="1">
      <c r="A25" s="150" t="s">
        <v>124</v>
      </c>
      <c r="B25" s="153">
        <v>0</v>
      </c>
      <c r="C25" s="345"/>
      <c r="D25" s="192"/>
      <c r="E25" s="508" t="s">
        <v>33</v>
      </c>
      <c r="F25" s="508"/>
      <c r="G25" s="509"/>
      <c r="H25" s="185">
        <v>12.898628069671938</v>
      </c>
      <c r="I25" s="186">
        <v>2.78</v>
      </c>
      <c r="J25" s="186">
        <v>80</v>
      </c>
      <c r="K25" s="187">
        <v>620221</v>
      </c>
      <c r="L25" s="183"/>
      <c r="M25" s="238">
        <v>0.36</v>
      </c>
      <c r="Q25" s="316" t="s">
        <v>125</v>
      </c>
      <c r="R25" s="171"/>
      <c r="S25" s="171"/>
      <c r="T25" s="171"/>
      <c r="U25" s="171"/>
      <c r="V25" s="171"/>
      <c r="W25" s="171"/>
    </row>
    <row r="26" spans="1:23" s="2" customFormat="1" ht="15" customHeight="1">
      <c r="A26" s="148" t="s">
        <v>25</v>
      </c>
      <c r="B26" s="153">
        <v>1.361173876350966E-2</v>
      </c>
      <c r="C26" s="345"/>
      <c r="D26" s="510" t="s">
        <v>34</v>
      </c>
      <c r="E26" s="511"/>
      <c r="F26" s="511"/>
      <c r="G26" s="512"/>
      <c r="H26" s="188">
        <v>6.5935863601233251</v>
      </c>
      <c r="I26" s="189">
        <v>2.81</v>
      </c>
      <c r="J26" s="189">
        <v>79</v>
      </c>
      <c r="K26" s="190">
        <v>1198134</v>
      </c>
      <c r="L26" s="183"/>
      <c r="M26" s="239">
        <v>0.46</v>
      </c>
      <c r="Q26" s="316" t="s">
        <v>126</v>
      </c>
      <c r="R26" s="171"/>
      <c r="S26" s="171"/>
      <c r="T26" s="171"/>
      <c r="U26" s="171"/>
      <c r="V26" s="171"/>
      <c r="W26" s="171"/>
    </row>
    <row r="27" spans="1:23" s="2" customFormat="1" ht="15" customHeight="1">
      <c r="A27" s="148" t="s">
        <v>26</v>
      </c>
      <c r="B27" s="153">
        <v>6.8150840527033171E-2</v>
      </c>
      <c r="C27" s="345"/>
      <c r="D27" s="192"/>
      <c r="E27" s="508" t="s">
        <v>35</v>
      </c>
      <c r="F27" s="508"/>
      <c r="G27" s="509"/>
      <c r="H27" s="185">
        <v>7.9975431547428633</v>
      </c>
      <c r="I27" s="186">
        <v>3.29</v>
      </c>
      <c r="J27" s="186">
        <v>75</v>
      </c>
      <c r="K27" s="187">
        <v>937788</v>
      </c>
      <c r="L27" s="183"/>
      <c r="M27" s="238">
        <v>0.46</v>
      </c>
      <c r="Q27" s="316" t="s">
        <v>127</v>
      </c>
      <c r="R27" s="171"/>
      <c r="S27" s="171"/>
      <c r="T27" s="171"/>
      <c r="U27" s="171"/>
      <c r="V27" s="171"/>
      <c r="W27" s="171"/>
    </row>
    <row r="28" spans="1:23" s="2" customFormat="1" ht="15" customHeight="1">
      <c r="A28" s="149" t="s">
        <v>128</v>
      </c>
      <c r="B28" s="153">
        <v>0</v>
      </c>
      <c r="C28" s="345"/>
      <c r="D28" s="504" t="s">
        <v>36</v>
      </c>
      <c r="E28" s="505"/>
      <c r="F28" s="506"/>
      <c r="G28" s="507"/>
      <c r="H28" s="193">
        <v>7.2998047772350034</v>
      </c>
      <c r="I28" s="194">
        <v>3.44</v>
      </c>
      <c r="J28" s="194">
        <v>854</v>
      </c>
      <c r="K28" s="195">
        <v>11698943</v>
      </c>
      <c r="L28" s="183"/>
      <c r="M28" s="240">
        <v>0.43</v>
      </c>
      <c r="Q28" s="183" t="s">
        <v>129</v>
      </c>
      <c r="R28" s="171"/>
      <c r="S28" s="171"/>
      <c r="T28" s="171"/>
      <c r="U28" s="171"/>
      <c r="V28" s="171"/>
      <c r="W28" s="171"/>
    </row>
    <row r="29" spans="1:23" s="2" customFormat="1" ht="15" customHeight="1">
      <c r="A29" s="147" t="s">
        <v>27</v>
      </c>
      <c r="B29" s="152">
        <v>2.4917179365830565E-2</v>
      </c>
      <c r="C29" s="344"/>
      <c r="E29" s="330"/>
      <c r="F29" s="288"/>
      <c r="G29" s="242"/>
      <c r="H29" s="243" t="s">
        <v>91</v>
      </c>
      <c r="I29" s="243" t="s">
        <v>91</v>
      </c>
      <c r="J29" s="243" t="s">
        <v>91</v>
      </c>
      <c r="K29" s="243" t="s">
        <v>91</v>
      </c>
      <c r="M29" s="243" t="s">
        <v>91</v>
      </c>
      <c r="Q29" s="316" t="s">
        <v>130</v>
      </c>
      <c r="R29" s="171"/>
      <c r="S29" s="171"/>
      <c r="T29" s="171"/>
      <c r="U29" s="171"/>
      <c r="V29" s="171"/>
      <c r="W29" s="171"/>
    </row>
    <row r="30" spans="1:23" s="2" customFormat="1" ht="15" customHeight="1">
      <c r="A30" s="150" t="s">
        <v>131</v>
      </c>
      <c r="B30" s="153">
        <v>4.5924225028702644E-2</v>
      </c>
      <c r="C30" s="345"/>
      <c r="D30"/>
      <c r="E30"/>
      <c r="F30" s="333" t="s">
        <v>132</v>
      </c>
      <c r="G30" s="331">
        <v>46220</v>
      </c>
      <c r="H30" s="242"/>
      <c r="I30"/>
      <c r="J30"/>
      <c r="K30"/>
      <c r="L30"/>
      <c r="M30" s="242"/>
      <c r="N30"/>
      <c r="O30"/>
      <c r="P30"/>
      <c r="Q30" s="316" t="s">
        <v>133</v>
      </c>
      <c r="R30" s="171"/>
      <c r="S30" s="171"/>
      <c r="T30" s="171"/>
      <c r="U30" s="171"/>
      <c r="V30" s="171"/>
      <c r="W30" s="171"/>
    </row>
    <row r="31" spans="1:23" s="2" customFormat="1" ht="15" customHeight="1">
      <c r="A31" s="148" t="s">
        <v>28</v>
      </c>
      <c r="B31" s="153">
        <v>2.5215863070222343E-2</v>
      </c>
      <c r="C31" s="345"/>
      <c r="D31"/>
      <c r="E31"/>
      <c r="F31" s="213"/>
      <c r="G31" s="332"/>
      <c r="H31"/>
      <c r="I31"/>
      <c r="J31"/>
      <c r="K31"/>
      <c r="L31"/>
      <c r="M31"/>
      <c r="N31"/>
      <c r="O31"/>
      <c r="P31"/>
      <c r="Q31" s="183" t="s">
        <v>134</v>
      </c>
      <c r="R31" s="317"/>
      <c r="S31" s="171"/>
      <c r="T31" s="171"/>
      <c r="U31" s="171"/>
      <c r="V31" s="171"/>
      <c r="W31" s="171"/>
    </row>
    <row r="32" spans="1:23" s="2" customFormat="1" ht="15" customHeight="1">
      <c r="A32" s="148" t="s">
        <v>29</v>
      </c>
      <c r="B32" s="153">
        <v>2.3444233752801261E-2</v>
      </c>
      <c r="C32" s="345"/>
      <c r="D32"/>
      <c r="E32"/>
      <c r="F32"/>
      <c r="H32"/>
      <c r="I32"/>
      <c r="J32"/>
      <c r="K32"/>
      <c r="L32"/>
      <c r="M32"/>
      <c r="N32"/>
      <c r="O32"/>
      <c r="P32"/>
      <c r="Q32" s="183" t="s">
        <v>135</v>
      </c>
      <c r="R32" s="316"/>
      <c r="S32" s="171"/>
      <c r="T32" s="171"/>
      <c r="U32" s="171"/>
      <c r="V32" s="171"/>
      <c r="W32" s="171"/>
    </row>
    <row r="33" spans="1:23" s="2" customFormat="1" ht="15" customHeight="1">
      <c r="A33" s="148" t="s">
        <v>136</v>
      </c>
      <c r="B33" s="153">
        <v>0</v>
      </c>
      <c r="C33" s="345"/>
      <c r="D33"/>
      <c r="E33"/>
      <c r="F33" s="333" t="s">
        <v>137</v>
      </c>
      <c r="G33" s="331">
        <v>46226</v>
      </c>
      <c r="H33"/>
      <c r="I33"/>
      <c r="J33" t="s">
        <v>2</v>
      </c>
      <c r="K33"/>
      <c r="L33"/>
      <c r="M33"/>
      <c r="N33"/>
      <c r="O33"/>
      <c r="P33"/>
      <c r="Q33" s="183" t="s">
        <v>138</v>
      </c>
      <c r="R33" s="171"/>
      <c r="S33" s="171"/>
      <c r="T33" s="171"/>
      <c r="U33" s="171"/>
      <c r="V33" s="171"/>
      <c r="W33" s="171"/>
    </row>
    <row r="34" spans="1:23" s="2" customFormat="1" ht="15" customHeight="1">
      <c r="A34" s="149" t="s">
        <v>139</v>
      </c>
      <c r="B34" s="153">
        <v>0</v>
      </c>
      <c r="C34" s="345"/>
      <c r="D34"/>
      <c r="E34"/>
      <c r="F34" s="213"/>
      <c r="G34" s="332"/>
      <c r="H34"/>
      <c r="I34"/>
      <c r="J34"/>
      <c r="K34"/>
      <c r="L34" t="s">
        <v>2</v>
      </c>
      <c r="M34"/>
      <c r="N34"/>
      <c r="O34"/>
      <c r="P34"/>
      <c r="R34" s="171"/>
      <c r="S34" s="171"/>
      <c r="T34" s="171"/>
      <c r="U34" s="171"/>
      <c r="V34" s="171"/>
      <c r="W34" s="171"/>
    </row>
    <row r="35" spans="1:23" s="2" customFormat="1" ht="15" customHeight="1">
      <c r="A35" s="147" t="s">
        <v>140</v>
      </c>
      <c r="B35" s="152">
        <v>2.3956424524654112E-2</v>
      </c>
      <c r="C35" s="345"/>
      <c r="D35"/>
      <c r="E35"/>
      <c r="F35"/>
      <c r="G35"/>
      <c r="H35"/>
      <c r="I35"/>
      <c r="J35"/>
      <c r="K35"/>
      <c r="L35"/>
      <c r="M35"/>
      <c r="N35"/>
      <c r="O35"/>
      <c r="P35"/>
      <c r="Q35" s="328" t="s">
        <v>141</v>
      </c>
      <c r="R35" s="171"/>
      <c r="S35" s="171"/>
      <c r="T35" s="171"/>
      <c r="U35" s="171"/>
      <c r="V35" s="171"/>
      <c r="W35" s="171"/>
    </row>
    <row r="36" spans="1:23" s="2" customFormat="1" ht="15" customHeight="1">
      <c r="A36" s="150" t="s">
        <v>142</v>
      </c>
      <c r="B36" s="153">
        <v>0</v>
      </c>
      <c r="C36" s="344"/>
      <c r="D36"/>
      <c r="E36"/>
      <c r="F36"/>
      <c r="G36"/>
      <c r="H36"/>
      <c r="I36"/>
      <c r="J36"/>
      <c r="K36"/>
      <c r="L36"/>
      <c r="M36"/>
      <c r="N36"/>
      <c r="O36"/>
      <c r="P36"/>
      <c r="Q36" s="183" t="s">
        <v>143</v>
      </c>
      <c r="R36" s="171"/>
      <c r="S36" s="171"/>
      <c r="T36" s="171"/>
      <c r="U36" s="171"/>
      <c r="V36" s="171"/>
      <c r="W36" s="171"/>
    </row>
    <row r="37" spans="1:23" s="2" customFormat="1" ht="15" customHeight="1">
      <c r="A37" s="148" t="s">
        <v>31</v>
      </c>
      <c r="B37" s="153">
        <v>1.3632819377719641E-2</v>
      </c>
      <c r="C37" s="345"/>
      <c r="D37"/>
      <c r="E37"/>
      <c r="F37"/>
      <c r="G37"/>
      <c r="H37"/>
      <c r="I37"/>
      <c r="J37"/>
      <c r="K37"/>
      <c r="L37"/>
      <c r="M37"/>
      <c r="N37"/>
      <c r="O37"/>
      <c r="P37"/>
      <c r="Q37" s="183" t="s">
        <v>144</v>
      </c>
      <c r="R37" s="171"/>
      <c r="S37" s="171"/>
      <c r="T37" s="171"/>
      <c r="U37" s="171"/>
      <c r="V37" s="171"/>
      <c r="W37" s="171"/>
    </row>
    <row r="38" spans="1:23" s="2" customFormat="1" ht="15" customHeight="1">
      <c r="A38" s="148" t="s">
        <v>32</v>
      </c>
      <c r="B38" s="153">
        <v>2.1607464396791638E-2</v>
      </c>
      <c r="C38" s="345"/>
      <c r="D38"/>
      <c r="E38"/>
      <c r="F38"/>
      <c r="G38"/>
      <c r="H38"/>
      <c r="I38"/>
      <c r="J38"/>
      <c r="K38"/>
      <c r="L38"/>
      <c r="M38"/>
      <c r="N38"/>
      <c r="O38"/>
      <c r="P38"/>
      <c r="Q38" s="183" t="s">
        <v>145</v>
      </c>
      <c r="S38" s="171"/>
      <c r="T38" s="171"/>
      <c r="U38" s="171"/>
      <c r="V38" s="171"/>
      <c r="W38" s="171"/>
    </row>
    <row r="39" spans="1:23" s="2" customFormat="1" ht="15" customHeight="1">
      <c r="A39" s="149" t="s">
        <v>33</v>
      </c>
      <c r="B39" s="153">
        <v>4.5735435048412126E-2</v>
      </c>
      <c r="C39" s="345"/>
      <c r="D39"/>
      <c r="E39"/>
      <c r="F39"/>
      <c r="G39"/>
      <c r="H39"/>
      <c r="I39"/>
      <c r="J39"/>
      <c r="K39"/>
      <c r="L39"/>
      <c r="M39"/>
      <c r="N39"/>
      <c r="O39"/>
      <c r="P39"/>
      <c r="Q39" s="183" t="s">
        <v>146</v>
      </c>
      <c r="R39" s="171"/>
      <c r="S39" s="171"/>
      <c r="T39" s="171"/>
      <c r="U39" s="171"/>
      <c r="V39" s="171"/>
      <c r="W39" s="171"/>
    </row>
    <row r="40" spans="1:23" s="2" customFormat="1" ht="15" customHeight="1">
      <c r="A40" s="147" t="s">
        <v>147</v>
      </c>
      <c r="B40" s="152">
        <v>1.7442529838431139E-2</v>
      </c>
      <c r="C40" s="345"/>
      <c r="D40"/>
      <c r="E40"/>
      <c r="F40"/>
      <c r="G40"/>
      <c r="H40"/>
      <c r="I40"/>
      <c r="J40"/>
      <c r="K40"/>
      <c r="L40"/>
      <c r="M40"/>
      <c r="N40"/>
      <c r="O40"/>
      <c r="P40"/>
      <c r="Q40" s="183" t="s">
        <v>148</v>
      </c>
      <c r="R40" s="171"/>
      <c r="S40" s="171"/>
      <c r="T40" s="171"/>
      <c r="U40" s="171"/>
      <c r="V40" s="171"/>
      <c r="W40" s="171"/>
    </row>
    <row r="41" spans="1:23" s="2" customFormat="1" ht="15" customHeight="1">
      <c r="A41" s="150" t="s">
        <v>149</v>
      </c>
      <c r="B41" s="153">
        <v>0.10050251256281408</v>
      </c>
      <c r="C41" s="344"/>
      <c r="D41"/>
      <c r="E41"/>
      <c r="F41"/>
      <c r="G41"/>
      <c r="H41"/>
      <c r="I41"/>
      <c r="J41"/>
      <c r="K41"/>
      <c r="L41"/>
      <c r="M41"/>
      <c r="N41"/>
      <c r="O41"/>
      <c r="P41"/>
      <c r="Q41" s="183" t="s">
        <v>150</v>
      </c>
      <c r="R41" s="171"/>
      <c r="S41" s="171"/>
      <c r="T41" s="171"/>
      <c r="U41" s="171"/>
      <c r="V41" s="171"/>
      <c r="W41" s="171"/>
    </row>
    <row r="42" spans="1:23" s="2" customFormat="1" ht="15" customHeight="1">
      <c r="A42" s="148" t="s">
        <v>35</v>
      </c>
      <c r="B42" s="153">
        <v>1.6238800827015856E-2</v>
      </c>
      <c r="C42" s="345"/>
      <c r="D42"/>
      <c r="E42"/>
      <c r="F42"/>
      <c r="G42"/>
      <c r="H42"/>
      <c r="I42"/>
      <c r="J42"/>
      <c r="K42"/>
      <c r="L42"/>
      <c r="M42"/>
      <c r="N42"/>
      <c r="O42"/>
      <c r="P42"/>
      <c r="R42" s="171"/>
      <c r="S42" s="171"/>
      <c r="T42" s="171"/>
      <c r="U42" s="171"/>
      <c r="V42" s="171"/>
      <c r="W42" s="171"/>
    </row>
    <row r="43" spans="1:23" s="2" customFormat="1" ht="15" customHeight="1">
      <c r="A43" s="149" t="s">
        <v>151</v>
      </c>
      <c r="B43" s="153">
        <v>1.1734585022402389E-2</v>
      </c>
      <c r="C43" s="345"/>
      <c r="D43"/>
      <c r="E43"/>
      <c r="F43"/>
      <c r="G43"/>
      <c r="H43"/>
      <c r="I43"/>
      <c r="J43"/>
      <c r="K43"/>
      <c r="L43"/>
      <c r="M43"/>
      <c r="N43"/>
      <c r="O43"/>
      <c r="P43"/>
      <c r="Q43" s="183"/>
      <c r="R43" s="171"/>
      <c r="S43" s="171"/>
      <c r="T43" s="171"/>
      <c r="U43" s="171"/>
      <c r="V43" s="171"/>
      <c r="W43" s="171"/>
    </row>
    <row r="44" spans="1:23" s="2" customFormat="1" ht="15" customHeight="1">
      <c r="A44" s="147" t="s">
        <v>152</v>
      </c>
      <c r="B44" s="152">
        <v>4.9132384480405572E-3</v>
      </c>
      <c r="C44" s="345"/>
      <c r="D44"/>
      <c r="E44"/>
      <c r="F44"/>
      <c r="G44"/>
      <c r="H44"/>
      <c r="I44"/>
      <c r="J44"/>
      <c r="K44"/>
      <c r="L44"/>
      <c r="M44"/>
      <c r="N44"/>
      <c r="O44"/>
      <c r="P44"/>
      <c r="R44" s="171"/>
      <c r="S44" s="171"/>
      <c r="T44" s="171"/>
      <c r="U44" s="171"/>
      <c r="V44" s="171"/>
      <c r="W44" s="171"/>
    </row>
    <row r="45" spans="1:23" s="2" customFormat="1" ht="15" customHeight="1">
      <c r="A45" s="151" t="s">
        <v>153</v>
      </c>
      <c r="B45" s="154">
        <v>2.5430025882734981E-2</v>
      </c>
      <c r="C45" s="344"/>
      <c r="D45"/>
      <c r="E45" t="s">
        <v>2</v>
      </c>
      <c r="F45"/>
      <c r="G45" t="s">
        <v>2</v>
      </c>
      <c r="H45"/>
      <c r="I45"/>
      <c r="J45"/>
      <c r="K45"/>
      <c r="L45"/>
      <c r="M45"/>
      <c r="N45"/>
      <c r="O45"/>
      <c r="P45"/>
      <c r="R45" s="171"/>
      <c r="S45" s="171"/>
      <c r="T45" s="171"/>
      <c r="U45" s="171"/>
      <c r="V45" s="171"/>
      <c r="W45" s="171"/>
    </row>
    <row r="46" spans="1:23" s="2" customFormat="1" ht="15" customHeight="1">
      <c r="A46" s="270">
        <v>46218</v>
      </c>
      <c r="B46" s="243" t="s">
        <v>91</v>
      </c>
      <c r="C46" s="243"/>
      <c r="D46"/>
      <c r="E46"/>
      <c r="F46"/>
      <c r="G46"/>
      <c r="H46"/>
      <c r="I46" t="s">
        <v>2</v>
      </c>
      <c r="J46"/>
      <c r="K46"/>
      <c r="L46"/>
      <c r="M46"/>
      <c r="N46"/>
      <c r="O46"/>
      <c r="P46"/>
      <c r="R46" s="171"/>
      <c r="S46" s="171"/>
      <c r="T46" s="171"/>
      <c r="U46" s="171"/>
      <c r="V46" s="171"/>
      <c r="W46" s="171"/>
    </row>
    <row r="47" spans="1:23" s="2" customFormat="1" ht="15" customHeight="1">
      <c r="A47" s="332"/>
      <c r="B47" s="243"/>
      <c r="C47" s="243"/>
      <c r="D47"/>
      <c r="E47"/>
      <c r="F47"/>
      <c r="G47"/>
      <c r="H47"/>
      <c r="I47"/>
      <c r="J47"/>
      <c r="K47"/>
      <c r="L47"/>
      <c r="M47"/>
      <c r="N47"/>
      <c r="O47"/>
      <c r="P47"/>
      <c r="R47" s="171"/>
      <c r="S47" s="171"/>
      <c r="T47" s="171"/>
      <c r="U47" s="171"/>
      <c r="V47" s="171"/>
      <c r="W47" s="171"/>
    </row>
    <row r="48" spans="1:23" s="2" customFormat="1" ht="15" customHeight="1">
      <c r="D48"/>
      <c r="E48"/>
      <c r="F48"/>
      <c r="G48"/>
      <c r="H48"/>
      <c r="I48"/>
      <c r="J48"/>
      <c r="K48"/>
      <c r="L48"/>
      <c r="M48"/>
      <c r="N48"/>
      <c r="O48"/>
      <c r="P48"/>
      <c r="R48" s="171"/>
      <c r="S48" s="171"/>
      <c r="T48" s="171"/>
      <c r="U48" s="171"/>
      <c r="V48" s="171"/>
      <c r="W48" s="171"/>
    </row>
    <row r="49" spans="4:23" s="2" customFormat="1" ht="15" customHeight="1">
      <c r="D49"/>
      <c r="E49"/>
      <c r="F49"/>
      <c r="G49"/>
      <c r="H49"/>
      <c r="I49"/>
      <c r="J49"/>
      <c r="K49"/>
      <c r="L49"/>
      <c r="M49"/>
      <c r="N49"/>
      <c r="O49"/>
      <c r="P49"/>
      <c r="R49" s="171"/>
      <c r="S49" s="171"/>
      <c r="T49" s="171"/>
      <c r="U49" s="171"/>
      <c r="V49" s="171"/>
      <c r="W49" s="171"/>
    </row>
    <row r="50" spans="4:23" s="2" customFormat="1" ht="15" customHeight="1">
      <c r="D50"/>
      <c r="E50"/>
      <c r="F50"/>
      <c r="G50"/>
      <c r="H50"/>
      <c r="I50"/>
      <c r="J50"/>
      <c r="K50"/>
      <c r="L50"/>
      <c r="M50"/>
      <c r="N50"/>
      <c r="O50"/>
      <c r="P50"/>
      <c r="Q50" s="183"/>
      <c r="R50" s="171"/>
      <c r="S50" s="171"/>
      <c r="T50" s="171"/>
      <c r="U50" s="171"/>
      <c r="V50" s="171"/>
      <c r="W50" s="171"/>
    </row>
    <row r="51" spans="4:23" s="2" customFormat="1" ht="15" customHeight="1">
      <c r="D51"/>
      <c r="E51"/>
      <c r="F51"/>
      <c r="G51"/>
      <c r="H51"/>
      <c r="I51"/>
      <c r="J51"/>
      <c r="K51"/>
      <c r="L51"/>
      <c r="M51"/>
      <c r="N51"/>
      <c r="O51"/>
      <c r="P51"/>
      <c r="Q51" s="183"/>
      <c r="R51" s="171"/>
      <c r="S51" s="171"/>
      <c r="T51" s="171"/>
      <c r="U51" s="171"/>
      <c r="V51" s="171"/>
      <c r="W51" s="171"/>
    </row>
    <row r="52" spans="4:23" s="2" customFormat="1" ht="15" customHeight="1">
      <c r="D52"/>
      <c r="E52"/>
      <c r="F52"/>
      <c r="G52"/>
      <c r="H52"/>
      <c r="I52"/>
      <c r="J52"/>
      <c r="K52"/>
      <c r="Q52" s="171"/>
      <c r="R52" s="171"/>
      <c r="S52" s="171"/>
      <c r="T52" s="171"/>
      <c r="U52" s="171"/>
      <c r="V52" s="171"/>
      <c r="W52" s="171"/>
    </row>
    <row r="53" spans="4:23" s="2" customFormat="1" ht="15" customHeight="1">
      <c r="D53"/>
      <c r="E53"/>
      <c r="F53"/>
      <c r="G53"/>
      <c r="H53"/>
      <c r="I53"/>
      <c r="J53"/>
      <c r="K53"/>
      <c r="Q53" s="171"/>
      <c r="R53" s="171"/>
      <c r="S53" s="171"/>
      <c r="T53" s="171"/>
      <c r="U53" s="171"/>
      <c r="V53" s="171"/>
      <c r="W53" s="171"/>
    </row>
    <row r="54" spans="4:23" s="2" customFormat="1" ht="15" customHeight="1">
      <c r="D54"/>
      <c r="E54"/>
      <c r="F54"/>
      <c r="G54"/>
      <c r="H54"/>
      <c r="I54"/>
      <c r="J54"/>
      <c r="K54"/>
      <c r="Q54" s="171"/>
      <c r="R54" s="171"/>
      <c r="S54" s="171"/>
      <c r="T54" s="171"/>
      <c r="U54" s="171"/>
      <c r="V54" s="171"/>
      <c r="W54" s="171"/>
    </row>
    <row r="55" spans="4:23" s="2" customFormat="1" ht="15" customHeight="1">
      <c r="D55"/>
      <c r="E55"/>
      <c r="F55"/>
      <c r="G55"/>
      <c r="H55"/>
      <c r="I55"/>
      <c r="J55"/>
      <c r="K55"/>
      <c r="Q55" s="171"/>
      <c r="R55" s="171"/>
      <c r="S55" s="171"/>
      <c r="T55" s="171"/>
      <c r="U55" s="171"/>
      <c r="V55" s="171"/>
      <c r="W55" s="171"/>
    </row>
    <row r="56" spans="4:23" s="2" customFormat="1" ht="15" customHeight="1">
      <c r="D56"/>
      <c r="E56"/>
      <c r="F56"/>
      <c r="G56"/>
      <c r="H56"/>
      <c r="I56"/>
      <c r="J56"/>
      <c r="K56"/>
      <c r="Q56" s="171"/>
      <c r="R56" s="171"/>
      <c r="S56" s="171"/>
      <c r="T56" s="171"/>
      <c r="U56" s="171"/>
      <c r="V56" s="171"/>
      <c r="W56" s="171"/>
    </row>
    <row r="57" spans="4:23" s="2" customFormat="1" ht="15" customHeight="1">
      <c r="D57"/>
      <c r="E57"/>
      <c r="F57"/>
      <c r="G57"/>
      <c r="H57"/>
      <c r="I57"/>
      <c r="J57"/>
      <c r="K57"/>
      <c r="Q57" s="171"/>
      <c r="R57" s="171"/>
      <c r="S57" s="171"/>
      <c r="T57" s="171"/>
      <c r="U57" s="171"/>
      <c r="V57" s="171"/>
      <c r="W57" s="171"/>
    </row>
    <row r="58" spans="4:23" s="2" customFormat="1" ht="15" customHeight="1">
      <c r="D58"/>
      <c r="E58"/>
      <c r="F58"/>
      <c r="G58"/>
      <c r="H58"/>
      <c r="I58"/>
      <c r="J58"/>
      <c r="K58"/>
      <c r="Q58" s="171"/>
      <c r="R58" s="171"/>
      <c r="S58" s="171"/>
      <c r="T58" s="171"/>
      <c r="U58" s="171"/>
      <c r="V58" s="171"/>
      <c r="W58" s="171"/>
    </row>
    <row r="59" spans="4:23" s="2" customFormat="1" ht="15" customHeight="1">
      <c r="D59"/>
      <c r="E59"/>
      <c r="F59"/>
      <c r="G59"/>
      <c r="H59"/>
      <c r="I59"/>
      <c r="J59"/>
      <c r="K59"/>
      <c r="Q59" s="171"/>
      <c r="R59" s="171"/>
      <c r="S59" s="171"/>
      <c r="T59" s="171"/>
      <c r="U59" s="171"/>
      <c r="V59" s="171"/>
      <c r="W59" s="171"/>
    </row>
    <row r="60" spans="4:23" s="2" customFormat="1" ht="15" customHeight="1">
      <c r="D60"/>
      <c r="E60"/>
      <c r="F60"/>
      <c r="G60"/>
      <c r="H60"/>
      <c r="I60"/>
      <c r="J60"/>
      <c r="K60"/>
      <c r="Q60" s="171"/>
      <c r="R60" s="171"/>
      <c r="S60" s="171"/>
      <c r="T60" s="171"/>
      <c r="U60" s="171"/>
      <c r="V60" s="171"/>
      <c r="W60" s="171"/>
    </row>
    <row r="61" spans="4:23" s="2" customFormat="1" ht="15" customHeight="1">
      <c r="D61"/>
      <c r="E61"/>
      <c r="F61"/>
      <c r="G61"/>
      <c r="H61"/>
      <c r="I61"/>
      <c r="J61"/>
      <c r="K61"/>
      <c r="Q61" s="171"/>
      <c r="R61" s="171"/>
      <c r="S61" s="171"/>
      <c r="T61" s="171"/>
      <c r="U61" s="171"/>
      <c r="V61" s="171"/>
      <c r="W61" s="171"/>
    </row>
    <row r="62" spans="4:23" s="2" customFormat="1" ht="15" customHeight="1">
      <c r="D62"/>
      <c r="E62"/>
      <c r="F62"/>
      <c r="G62"/>
      <c r="H62"/>
      <c r="I62"/>
      <c r="J62"/>
      <c r="K62"/>
      <c r="Q62" s="171"/>
      <c r="R62" s="171"/>
      <c r="S62" s="171"/>
      <c r="T62" s="171"/>
      <c r="U62" s="171"/>
      <c r="V62" s="171"/>
      <c r="W62" s="171"/>
    </row>
    <row r="63" spans="4:23" s="2" customFormat="1" ht="15" customHeight="1">
      <c r="D63"/>
      <c r="E63"/>
      <c r="F63"/>
      <c r="G63"/>
      <c r="H63"/>
      <c r="I63"/>
      <c r="J63"/>
      <c r="K63"/>
      <c r="Q63" s="171"/>
      <c r="R63" s="171"/>
      <c r="S63" s="171"/>
      <c r="T63" s="171"/>
      <c r="U63" s="171"/>
      <c r="V63" s="171"/>
      <c r="W63" s="171"/>
    </row>
    <row r="64" spans="4:23" s="2" customFormat="1" ht="15" customHeight="1">
      <c r="D64"/>
      <c r="E64"/>
      <c r="F64"/>
      <c r="G64"/>
      <c r="H64"/>
      <c r="I64"/>
      <c r="J64"/>
      <c r="K64"/>
      <c r="Q64" s="171"/>
      <c r="R64" s="171"/>
      <c r="S64" s="171"/>
      <c r="T64" s="171"/>
      <c r="U64" s="171"/>
      <c r="V64" s="171"/>
      <c r="W64" s="171"/>
    </row>
    <row r="65" spans="4:23" s="2" customFormat="1" ht="15" customHeight="1">
      <c r="D65"/>
      <c r="E65"/>
      <c r="F65"/>
      <c r="G65"/>
      <c r="H65"/>
      <c r="I65"/>
      <c r="J65"/>
      <c r="K65"/>
      <c r="Q65" s="171"/>
      <c r="R65" s="171"/>
      <c r="S65" s="171"/>
      <c r="T65" s="171"/>
      <c r="U65" s="171"/>
      <c r="V65" s="171"/>
      <c r="W65" s="171"/>
    </row>
    <row r="66" spans="4:23" s="2" customFormat="1" ht="15" customHeight="1">
      <c r="D66"/>
      <c r="E66"/>
      <c r="F66"/>
      <c r="G66"/>
      <c r="H66"/>
      <c r="I66"/>
      <c r="J66"/>
      <c r="K66"/>
      <c r="Q66" s="171"/>
      <c r="R66" s="171"/>
      <c r="S66" s="171"/>
      <c r="T66" s="171"/>
      <c r="U66" s="171"/>
      <c r="V66" s="171"/>
      <c r="W66" s="171"/>
    </row>
    <row r="67" spans="4:23" s="2" customFormat="1" ht="15" customHeight="1">
      <c r="D67"/>
      <c r="E67"/>
      <c r="F67"/>
      <c r="G67"/>
      <c r="H67"/>
      <c r="I67"/>
      <c r="J67"/>
      <c r="K67"/>
      <c r="Q67" s="171"/>
      <c r="R67" s="171"/>
      <c r="S67" s="171"/>
      <c r="T67" s="171"/>
      <c r="U67" s="171"/>
      <c r="V67" s="171"/>
      <c r="W67" s="171"/>
    </row>
    <row r="68" spans="4:23" s="2" customFormat="1" ht="15" customHeight="1">
      <c r="D68"/>
      <c r="E68"/>
      <c r="F68"/>
      <c r="G68"/>
      <c r="H68"/>
      <c r="I68"/>
      <c r="J68"/>
      <c r="K68"/>
      <c r="Q68" s="171"/>
      <c r="R68" s="171"/>
      <c r="S68" s="171"/>
      <c r="T68" s="171"/>
      <c r="U68" s="171"/>
      <c r="V68" s="171"/>
      <c r="W68" s="171"/>
    </row>
    <row r="69" spans="4:23" s="2" customFormat="1" ht="15" customHeight="1">
      <c r="D69"/>
      <c r="E69"/>
      <c r="F69"/>
      <c r="G69"/>
      <c r="H69"/>
      <c r="I69"/>
      <c r="J69"/>
      <c r="K69"/>
      <c r="Q69" s="171"/>
      <c r="R69" s="171"/>
      <c r="S69" s="171"/>
      <c r="T69" s="171"/>
      <c r="U69" s="171"/>
      <c r="V69" s="171"/>
      <c r="W69" s="171"/>
    </row>
    <row r="70" spans="4:23" s="2" customFormat="1" ht="15" customHeight="1">
      <c r="D70"/>
      <c r="E70"/>
      <c r="F70"/>
      <c r="G70"/>
      <c r="H70"/>
      <c r="I70"/>
      <c r="J70"/>
      <c r="K70"/>
      <c r="Q70" s="171"/>
      <c r="R70" s="171"/>
      <c r="S70" s="171"/>
      <c r="T70" s="171"/>
      <c r="U70" s="171"/>
      <c r="V70" s="171"/>
      <c r="W70" s="171"/>
    </row>
    <row r="71" spans="4:23" s="2" customFormat="1" ht="15" customHeight="1">
      <c r="D71"/>
      <c r="E71"/>
      <c r="F71"/>
      <c r="G71"/>
      <c r="H71"/>
      <c r="I71"/>
      <c r="J71"/>
      <c r="K71"/>
      <c r="Q71" s="171"/>
      <c r="R71" s="171"/>
      <c r="S71" s="171"/>
      <c r="T71" s="171"/>
      <c r="U71" s="171"/>
      <c r="V71" s="171"/>
      <c r="W71" s="171"/>
    </row>
    <row r="72" spans="4:23" s="2" customFormat="1" ht="15" customHeight="1">
      <c r="D72"/>
      <c r="E72"/>
      <c r="F72"/>
      <c r="G72"/>
      <c r="H72"/>
      <c r="I72"/>
      <c r="J72"/>
      <c r="K72"/>
      <c r="Q72" s="171"/>
      <c r="R72" s="171"/>
      <c r="S72" s="171"/>
      <c r="T72" s="171"/>
      <c r="U72" s="171"/>
      <c r="V72" s="171"/>
      <c r="W72" s="171"/>
    </row>
    <row r="73" spans="4:23" s="2" customFormat="1" ht="15" customHeight="1">
      <c r="D73"/>
      <c r="E73"/>
      <c r="F73"/>
      <c r="G73"/>
      <c r="H73"/>
      <c r="I73"/>
      <c r="J73"/>
      <c r="K73"/>
      <c r="Q73" s="171"/>
      <c r="R73" s="171"/>
      <c r="S73" s="171"/>
      <c r="T73" s="171"/>
      <c r="U73" s="171"/>
      <c r="V73" s="171"/>
      <c r="W73" s="171"/>
    </row>
    <row r="74" spans="4:23" s="2" customFormat="1" ht="15" customHeight="1">
      <c r="D74"/>
      <c r="E74"/>
      <c r="F74"/>
      <c r="G74"/>
      <c r="H74"/>
      <c r="I74"/>
      <c r="J74"/>
      <c r="K74"/>
      <c r="Q74" s="171"/>
      <c r="R74" s="171"/>
      <c r="S74" s="171"/>
      <c r="T74" s="171"/>
      <c r="U74" s="171"/>
      <c r="V74" s="171"/>
      <c r="W74" s="171"/>
    </row>
    <row r="75" spans="4:23" s="2" customFormat="1" ht="15" customHeight="1">
      <c r="D75"/>
      <c r="E75"/>
      <c r="F75"/>
      <c r="G75"/>
      <c r="H75"/>
      <c r="I75"/>
      <c r="J75"/>
      <c r="K75"/>
      <c r="Q75" s="171"/>
      <c r="R75" s="171"/>
      <c r="S75" s="171"/>
      <c r="T75" s="171"/>
      <c r="U75" s="171"/>
      <c r="V75" s="171"/>
      <c r="W75" s="171"/>
    </row>
    <row r="76" spans="4:23" s="2" customFormat="1" ht="15" customHeight="1">
      <c r="D76"/>
      <c r="E76"/>
      <c r="F76"/>
      <c r="G76"/>
      <c r="H76"/>
      <c r="I76"/>
      <c r="J76"/>
      <c r="K76"/>
      <c r="Q76" s="171"/>
      <c r="R76" s="171"/>
      <c r="S76" s="171"/>
      <c r="T76" s="171"/>
      <c r="U76" s="171"/>
      <c r="V76" s="171"/>
      <c r="W76" s="171"/>
    </row>
    <row r="77" spans="4:23" s="2" customFormat="1" ht="15" customHeight="1">
      <c r="D77"/>
      <c r="E77"/>
      <c r="F77"/>
      <c r="G77"/>
      <c r="H77"/>
      <c r="I77"/>
      <c r="J77"/>
      <c r="K77"/>
      <c r="Q77" s="171"/>
      <c r="R77" s="171"/>
      <c r="S77" s="171"/>
      <c r="T77" s="171"/>
      <c r="U77" s="171"/>
      <c r="V77" s="171"/>
      <c r="W77" s="171"/>
    </row>
    <row r="78" spans="4:23" s="2" customFormat="1" ht="15" customHeight="1">
      <c r="D78"/>
      <c r="E78"/>
      <c r="F78"/>
      <c r="G78"/>
      <c r="H78"/>
      <c r="I78"/>
      <c r="J78"/>
      <c r="K78"/>
      <c r="Q78" s="171"/>
      <c r="R78" s="171"/>
      <c r="S78" s="171"/>
      <c r="T78" s="171"/>
      <c r="U78" s="171"/>
      <c r="V78" s="171"/>
      <c r="W78" s="171"/>
    </row>
    <row r="79" spans="4:23" s="2" customFormat="1" ht="15" customHeight="1">
      <c r="D79"/>
      <c r="E79"/>
      <c r="F79"/>
      <c r="G79"/>
      <c r="H79"/>
      <c r="I79"/>
      <c r="J79"/>
      <c r="K79"/>
      <c r="Q79" s="171"/>
      <c r="R79" s="171"/>
      <c r="S79" s="171"/>
      <c r="T79" s="171"/>
      <c r="U79" s="171"/>
      <c r="V79" s="171"/>
      <c r="W79" s="171"/>
    </row>
    <row r="80" spans="4:23" s="2" customFormat="1" ht="15" customHeight="1">
      <c r="D80"/>
      <c r="E80"/>
      <c r="F80"/>
      <c r="G80"/>
      <c r="H80"/>
      <c r="I80"/>
      <c r="J80"/>
      <c r="K80"/>
      <c r="Q80" s="171"/>
      <c r="R80" s="171"/>
      <c r="S80" s="171"/>
      <c r="T80" s="171"/>
      <c r="U80" s="171"/>
      <c r="V80" s="171"/>
      <c r="W80" s="171"/>
    </row>
    <row r="81" spans="1:23" s="2" customFormat="1" ht="15" customHeight="1">
      <c r="D81"/>
      <c r="E81"/>
      <c r="F81"/>
      <c r="G81"/>
      <c r="H81"/>
      <c r="I81"/>
      <c r="J81"/>
      <c r="K81"/>
      <c r="Q81" s="171"/>
      <c r="R81" s="171"/>
      <c r="S81" s="171"/>
      <c r="T81" s="171"/>
      <c r="U81" s="171"/>
      <c r="V81" s="171"/>
      <c r="W81" s="171"/>
    </row>
    <row r="82" spans="1:23" s="2" customFormat="1" ht="15" customHeight="1">
      <c r="D82"/>
      <c r="E82"/>
      <c r="F82"/>
      <c r="G82"/>
      <c r="H82"/>
      <c r="I82"/>
      <c r="J82"/>
      <c r="K82"/>
      <c r="Q82" s="171"/>
      <c r="R82" s="171"/>
      <c r="S82" s="171"/>
      <c r="T82" s="171"/>
      <c r="U82" s="171"/>
      <c r="V82" s="171"/>
      <c r="W82" s="171"/>
    </row>
    <row r="83" spans="1:23" s="2" customFormat="1" ht="15" customHeight="1">
      <c r="D83"/>
      <c r="E83"/>
      <c r="F83"/>
      <c r="G83"/>
      <c r="H83"/>
      <c r="I83"/>
      <c r="J83"/>
      <c r="K83"/>
      <c r="Q83" s="171"/>
      <c r="R83" s="171"/>
      <c r="S83" s="171"/>
      <c r="T83" s="171"/>
      <c r="U83" s="171"/>
      <c r="V83" s="171"/>
      <c r="W83" s="171"/>
    </row>
    <row r="84" spans="1:23" s="2" customFormat="1" ht="15" customHeight="1">
      <c r="D84"/>
      <c r="E84"/>
      <c r="F84"/>
      <c r="G84"/>
      <c r="H84"/>
      <c r="I84"/>
      <c r="J84"/>
      <c r="K84"/>
      <c r="Q84" s="171"/>
      <c r="R84" s="171"/>
      <c r="S84" s="171"/>
      <c r="T84" s="171"/>
      <c r="U84" s="171"/>
      <c r="V84" s="171"/>
      <c r="W84" s="171"/>
    </row>
    <row r="85" spans="1:23" s="2" customFormat="1" ht="15" customHeight="1">
      <c r="D85"/>
      <c r="E85"/>
      <c r="F85"/>
      <c r="G85"/>
      <c r="H85"/>
      <c r="I85"/>
      <c r="J85"/>
      <c r="K85"/>
      <c r="Q85" s="171"/>
      <c r="R85" s="171"/>
      <c r="S85" s="171"/>
      <c r="T85" s="171"/>
      <c r="U85" s="171"/>
      <c r="V85" s="171"/>
      <c r="W85" s="171"/>
    </row>
    <row r="86" spans="1:23" s="2" customFormat="1" ht="15" customHeight="1">
      <c r="D86"/>
      <c r="E86"/>
      <c r="F86"/>
      <c r="G86"/>
      <c r="H86"/>
      <c r="I86"/>
      <c r="J86"/>
      <c r="K86"/>
      <c r="Q86" s="171"/>
      <c r="R86" s="171"/>
      <c r="S86" s="171"/>
      <c r="T86" s="171"/>
      <c r="U86" s="171"/>
      <c r="V86" s="171"/>
      <c r="W86" s="171"/>
    </row>
    <row r="87" spans="1:23" s="2" customFormat="1" ht="15" customHeight="1">
      <c r="D87"/>
      <c r="E87"/>
      <c r="F87"/>
      <c r="G87"/>
      <c r="H87"/>
      <c r="I87"/>
      <c r="J87"/>
      <c r="K87"/>
      <c r="Q87" s="171"/>
      <c r="R87" s="171"/>
      <c r="S87" s="171"/>
      <c r="T87" s="171"/>
      <c r="U87" s="171"/>
      <c r="V87" s="171"/>
      <c r="W87" s="171"/>
    </row>
    <row r="88" spans="1:23" s="2" customFormat="1" ht="15" customHeight="1">
      <c r="D88"/>
      <c r="E88"/>
      <c r="F88"/>
      <c r="G88"/>
      <c r="H88"/>
      <c r="I88"/>
      <c r="J88"/>
      <c r="K88"/>
      <c r="Q88" s="171"/>
      <c r="R88" s="171"/>
      <c r="S88" s="171"/>
      <c r="T88" s="171"/>
      <c r="U88" s="171"/>
      <c r="V88" s="171"/>
      <c r="W88" s="171"/>
    </row>
    <row r="89" spans="1:23" s="2" customFormat="1" ht="15" customHeight="1">
      <c r="D89"/>
      <c r="E89"/>
      <c r="F89"/>
      <c r="G89"/>
      <c r="H89"/>
      <c r="I89"/>
      <c r="J89"/>
      <c r="K89"/>
      <c r="Q89" s="171"/>
      <c r="R89" s="171"/>
      <c r="S89" s="171"/>
      <c r="T89" s="171"/>
      <c r="U89" s="171"/>
      <c r="V89" s="171"/>
      <c r="W89" s="171"/>
    </row>
    <row r="90" spans="1:23" s="2" customFormat="1" ht="15" customHeight="1">
      <c r="D90"/>
      <c r="E90"/>
      <c r="F90"/>
      <c r="G90"/>
      <c r="H90"/>
      <c r="I90"/>
      <c r="J90"/>
      <c r="K90"/>
      <c r="Q90" s="171"/>
      <c r="R90" s="171"/>
      <c r="S90" s="171"/>
      <c r="T90" s="171"/>
      <c r="U90" s="171"/>
      <c r="V90" s="171"/>
      <c r="W90" s="171"/>
    </row>
    <row r="91" spans="1:23" s="2" customFormat="1" ht="15" customHeight="1">
      <c r="D91"/>
      <c r="E91"/>
      <c r="F91"/>
      <c r="G91"/>
      <c r="H91"/>
      <c r="I91"/>
      <c r="J91"/>
      <c r="K91"/>
      <c r="Q91" s="171"/>
      <c r="R91" s="171"/>
      <c r="S91" s="171"/>
      <c r="T91" s="171"/>
      <c r="U91" s="171"/>
      <c r="V91" s="171"/>
      <c r="W91" s="171"/>
    </row>
    <row r="92" spans="1:23" s="2" customFormat="1" ht="15" customHeight="1">
      <c r="D92"/>
      <c r="E92"/>
      <c r="F92"/>
      <c r="G92"/>
      <c r="H92"/>
      <c r="I92"/>
      <c r="J92"/>
      <c r="K92"/>
      <c r="Q92" s="171"/>
      <c r="R92" s="171"/>
      <c r="S92" s="171"/>
      <c r="T92" s="171"/>
      <c r="U92" s="171"/>
      <c r="V92" s="171"/>
      <c r="W92" s="171"/>
    </row>
    <row r="93" spans="1:23" s="2" customFormat="1" ht="15" customHeight="1">
      <c r="D93"/>
      <c r="E93"/>
      <c r="F93"/>
      <c r="G93"/>
      <c r="H93"/>
      <c r="I93"/>
      <c r="J93"/>
      <c r="K93"/>
      <c r="Q93" s="171"/>
      <c r="R93" s="171"/>
      <c r="S93" s="171"/>
      <c r="T93" s="171"/>
      <c r="U93" s="171"/>
      <c r="V93" s="171"/>
      <c r="W93" s="171"/>
    </row>
    <row r="94" spans="1:23" s="2" customFormat="1" ht="15" customHeight="1">
      <c r="D94"/>
      <c r="E94"/>
      <c r="F94"/>
      <c r="G94"/>
      <c r="H94"/>
      <c r="I94"/>
      <c r="J94"/>
      <c r="K94"/>
      <c r="Q94" s="171"/>
      <c r="R94" s="171"/>
      <c r="S94" s="171"/>
      <c r="T94" s="171"/>
      <c r="U94" s="171"/>
      <c r="V94" s="171"/>
      <c r="W94" s="171"/>
    </row>
    <row r="95" spans="1:23" s="2" customFormat="1" ht="15" customHeight="1">
      <c r="D95"/>
      <c r="E95"/>
      <c r="F95"/>
      <c r="G95"/>
      <c r="H95"/>
      <c r="I95"/>
      <c r="J95"/>
      <c r="K95"/>
      <c r="Q95" s="171"/>
      <c r="R95" s="171"/>
      <c r="S95" s="171"/>
      <c r="T95" s="171"/>
      <c r="U95" s="171"/>
      <c r="V95" s="171"/>
      <c r="W95" s="171"/>
    </row>
    <row r="96" spans="1:23" s="2" customFormat="1" ht="15" customHeight="1">
      <c r="A96" s="2" t="s">
        <v>2</v>
      </c>
      <c r="D96"/>
      <c r="E96"/>
      <c r="F96"/>
      <c r="G96"/>
      <c r="H96"/>
      <c r="I96"/>
      <c r="J96"/>
      <c r="K96"/>
      <c r="Q96" s="171"/>
      <c r="R96" s="171"/>
      <c r="S96" s="171"/>
      <c r="T96" s="171"/>
      <c r="U96" s="171"/>
      <c r="V96" s="171"/>
      <c r="W96" s="171"/>
    </row>
    <row r="97" spans="4:23" s="2" customFormat="1" ht="15" customHeight="1">
      <c r="D97"/>
      <c r="E97"/>
      <c r="F97"/>
      <c r="G97"/>
      <c r="H97"/>
      <c r="I97"/>
      <c r="J97"/>
      <c r="K97"/>
      <c r="Q97" s="171"/>
      <c r="R97" s="171"/>
      <c r="S97" s="171"/>
      <c r="T97" s="171"/>
      <c r="U97" s="171"/>
      <c r="V97" s="171"/>
      <c r="W97" s="171"/>
    </row>
    <row r="98" spans="4:23" s="2" customFormat="1" ht="15" customHeight="1">
      <c r="D98"/>
      <c r="E98"/>
      <c r="F98"/>
      <c r="G98"/>
      <c r="H98"/>
      <c r="I98"/>
      <c r="J98"/>
      <c r="K98"/>
      <c r="Q98" s="171"/>
      <c r="R98" s="171"/>
      <c r="S98" s="171"/>
      <c r="T98" s="171"/>
      <c r="U98" s="171"/>
      <c r="V98" s="171"/>
      <c r="W98" s="171"/>
    </row>
    <row r="99" spans="4:23" s="2" customFormat="1" ht="15" customHeight="1">
      <c r="D99"/>
      <c r="E99"/>
      <c r="F99"/>
      <c r="G99"/>
      <c r="H99"/>
      <c r="I99"/>
      <c r="J99"/>
      <c r="K99"/>
      <c r="Q99" s="171"/>
      <c r="R99" s="171"/>
      <c r="S99" s="171"/>
      <c r="T99" s="171"/>
      <c r="U99" s="171"/>
      <c r="V99" s="171"/>
      <c r="W99" s="171"/>
    </row>
    <row r="100" spans="4:23" s="2" customFormat="1" ht="15" customHeight="1">
      <c r="D100"/>
      <c r="E100"/>
      <c r="F100"/>
      <c r="G100"/>
      <c r="H100"/>
      <c r="I100"/>
      <c r="J100"/>
      <c r="K100"/>
      <c r="Q100" s="171"/>
      <c r="R100" s="171"/>
      <c r="S100" s="171"/>
      <c r="T100" s="171"/>
      <c r="U100" s="171"/>
      <c r="V100" s="171"/>
      <c r="W100" s="171"/>
    </row>
    <row r="101" spans="4:23" s="2" customFormat="1" ht="15" customHeight="1">
      <c r="D101"/>
      <c r="E101"/>
      <c r="F101"/>
      <c r="G101"/>
      <c r="H101"/>
      <c r="I101"/>
      <c r="J101"/>
      <c r="K101"/>
      <c r="Q101" s="171"/>
      <c r="R101" s="171"/>
      <c r="S101" s="171"/>
      <c r="T101" s="171"/>
      <c r="U101" s="171"/>
      <c r="V101" s="171"/>
      <c r="W101" s="171"/>
    </row>
    <row r="102" spans="4:23" s="2" customFormat="1" ht="15" customHeight="1">
      <c r="D102"/>
      <c r="E102"/>
      <c r="F102"/>
      <c r="G102"/>
      <c r="H102"/>
      <c r="I102"/>
      <c r="J102"/>
      <c r="K102"/>
      <c r="Q102" s="171"/>
      <c r="R102" s="171"/>
      <c r="S102" s="171"/>
      <c r="T102" s="171"/>
      <c r="U102" s="171"/>
      <c r="V102" s="171"/>
      <c r="W102" s="171"/>
    </row>
    <row r="103" spans="4:23" s="2" customFormat="1" ht="15" customHeight="1">
      <c r="D103"/>
      <c r="E103"/>
      <c r="F103"/>
      <c r="G103"/>
      <c r="H103"/>
      <c r="I103"/>
      <c r="J103"/>
      <c r="K103"/>
      <c r="Q103" s="171"/>
      <c r="R103" s="171"/>
      <c r="S103" s="171"/>
      <c r="T103" s="171"/>
      <c r="U103" s="171"/>
      <c r="V103" s="171"/>
      <c r="W103" s="171"/>
    </row>
    <row r="104" spans="4:23" s="2" customFormat="1" ht="15" customHeight="1">
      <c r="D104"/>
      <c r="E104"/>
      <c r="F104"/>
      <c r="G104"/>
      <c r="H104"/>
      <c r="I104"/>
      <c r="J104"/>
      <c r="K104"/>
      <c r="Q104" s="171"/>
      <c r="R104" s="171"/>
      <c r="S104" s="171"/>
      <c r="T104" s="171"/>
      <c r="U104" s="171"/>
      <c r="V104" s="171"/>
      <c r="W104" s="171"/>
    </row>
    <row r="105" spans="4:23" s="2" customFormat="1" ht="15" customHeight="1">
      <c r="D105"/>
      <c r="E105"/>
      <c r="F105"/>
      <c r="G105"/>
      <c r="H105"/>
      <c r="I105"/>
      <c r="J105"/>
      <c r="K105"/>
      <c r="Q105" s="171"/>
      <c r="R105" s="171"/>
      <c r="S105" s="171"/>
      <c r="T105" s="171"/>
      <c r="U105" s="171"/>
      <c r="V105" s="171"/>
      <c r="W105" s="171"/>
    </row>
    <row r="106" spans="4:23" s="2" customFormat="1" ht="15" customHeight="1">
      <c r="D106"/>
      <c r="E106"/>
      <c r="F106"/>
      <c r="G106"/>
      <c r="H106"/>
      <c r="I106"/>
      <c r="J106"/>
      <c r="K106"/>
      <c r="Q106" s="171"/>
      <c r="R106" s="171"/>
      <c r="S106" s="171"/>
      <c r="T106" s="171"/>
      <c r="U106" s="171"/>
      <c r="V106" s="171"/>
      <c r="W106" s="171"/>
    </row>
    <row r="107" spans="4:23" s="2" customFormat="1" ht="15" customHeight="1">
      <c r="D107"/>
      <c r="E107"/>
      <c r="F107"/>
      <c r="G107"/>
      <c r="H107"/>
      <c r="I107"/>
      <c r="J107"/>
      <c r="K107"/>
      <c r="Q107" s="171"/>
      <c r="R107" s="171"/>
      <c r="S107" s="171"/>
      <c r="T107" s="171"/>
      <c r="U107" s="171"/>
      <c r="V107" s="171"/>
      <c r="W107" s="171"/>
    </row>
    <row r="108" spans="4:23" s="2" customFormat="1" ht="15" customHeight="1">
      <c r="D108"/>
      <c r="E108"/>
      <c r="F108"/>
      <c r="G108"/>
      <c r="H108"/>
      <c r="I108"/>
      <c r="J108"/>
      <c r="K108"/>
      <c r="Q108" s="171"/>
      <c r="R108" s="171"/>
      <c r="S108" s="171"/>
      <c r="T108" s="171"/>
      <c r="U108" s="171"/>
      <c r="V108" s="171"/>
      <c r="W108" s="171"/>
    </row>
    <row r="109" spans="4:23" s="2" customFormat="1" ht="15" customHeight="1">
      <c r="D109"/>
      <c r="E109"/>
      <c r="F109"/>
      <c r="G109"/>
      <c r="H109"/>
      <c r="I109"/>
      <c r="J109"/>
      <c r="K109"/>
      <c r="Q109" s="171"/>
      <c r="R109" s="171"/>
      <c r="S109" s="171"/>
      <c r="T109" s="171"/>
      <c r="U109" s="171"/>
      <c r="V109" s="171"/>
      <c r="W109" s="171"/>
    </row>
    <row r="110" spans="4:23" s="2" customFormat="1" ht="15" customHeight="1">
      <c r="D110"/>
      <c r="E110"/>
      <c r="F110"/>
      <c r="G110"/>
      <c r="H110"/>
      <c r="I110"/>
      <c r="J110"/>
      <c r="K110"/>
      <c r="Q110" s="171"/>
      <c r="R110" s="171"/>
      <c r="S110" s="171"/>
      <c r="T110" s="171"/>
      <c r="U110" s="171"/>
      <c r="V110" s="171"/>
      <c r="W110" s="171"/>
    </row>
    <row r="111" spans="4:23" s="2" customFormat="1" ht="15" customHeight="1">
      <c r="D111"/>
      <c r="E111"/>
      <c r="F111"/>
      <c r="G111"/>
      <c r="H111"/>
      <c r="I111"/>
      <c r="J111"/>
      <c r="K111"/>
      <c r="Q111" s="171"/>
      <c r="R111" s="171"/>
      <c r="S111" s="171"/>
      <c r="T111" s="171"/>
      <c r="U111" s="171"/>
      <c r="V111" s="171"/>
      <c r="W111" s="171"/>
    </row>
    <row r="112" spans="4:23" s="2" customFormat="1" ht="15" customHeight="1">
      <c r="D112"/>
      <c r="E112"/>
      <c r="F112"/>
      <c r="G112"/>
      <c r="H112"/>
      <c r="I112"/>
      <c r="J112"/>
      <c r="K112"/>
      <c r="Q112" s="171"/>
      <c r="R112" s="171"/>
      <c r="S112" s="171"/>
      <c r="T112" s="171"/>
      <c r="U112" s="171"/>
      <c r="V112" s="171"/>
      <c r="W112" s="171"/>
    </row>
    <row r="113" spans="4:23" s="2" customFormat="1" ht="15" customHeight="1">
      <c r="D113"/>
      <c r="E113"/>
      <c r="F113"/>
      <c r="G113"/>
      <c r="H113"/>
      <c r="I113"/>
      <c r="J113"/>
      <c r="K113"/>
      <c r="Q113" s="171"/>
      <c r="R113" s="171"/>
      <c r="S113" s="171"/>
      <c r="T113" s="171"/>
      <c r="U113" s="171"/>
      <c r="V113" s="171"/>
      <c r="W113" s="171"/>
    </row>
    <row r="114" spans="4:23" s="2" customFormat="1" ht="15" customHeight="1">
      <c r="D114"/>
      <c r="E114"/>
      <c r="F114"/>
      <c r="G114"/>
      <c r="H114"/>
      <c r="I114"/>
      <c r="J114"/>
      <c r="K114"/>
      <c r="Q114" s="171"/>
      <c r="R114" s="171"/>
      <c r="S114" s="171"/>
      <c r="T114" s="171"/>
      <c r="U114" s="171"/>
      <c r="V114" s="171"/>
      <c r="W114" s="171"/>
    </row>
    <row r="115" spans="4:23" s="2" customFormat="1" ht="15" customHeight="1">
      <c r="D115"/>
      <c r="E115"/>
      <c r="F115"/>
      <c r="G115"/>
      <c r="H115"/>
      <c r="I115"/>
      <c r="J115"/>
      <c r="K115"/>
      <c r="Q115" s="171"/>
      <c r="R115" s="171"/>
      <c r="S115" s="171"/>
      <c r="T115" s="171"/>
      <c r="U115" s="171"/>
      <c r="V115" s="171"/>
      <c r="W115" s="171"/>
    </row>
    <row r="116" spans="4:23" s="2" customFormat="1" ht="15" customHeight="1">
      <c r="D116"/>
      <c r="E116"/>
      <c r="F116"/>
      <c r="G116"/>
      <c r="H116"/>
      <c r="I116"/>
      <c r="J116"/>
      <c r="K116"/>
      <c r="Q116" s="171"/>
      <c r="R116" s="171"/>
      <c r="S116" s="171"/>
      <c r="T116" s="171"/>
      <c r="U116" s="171"/>
      <c r="V116" s="171"/>
      <c r="W116" s="171"/>
    </row>
    <row r="117" spans="4:23" s="2" customFormat="1" ht="15" customHeight="1">
      <c r="D117"/>
      <c r="E117"/>
      <c r="F117"/>
      <c r="G117"/>
      <c r="H117"/>
      <c r="I117"/>
      <c r="J117"/>
      <c r="K117"/>
      <c r="Q117" s="171"/>
      <c r="R117" s="171"/>
      <c r="S117" s="171"/>
      <c r="T117" s="171"/>
      <c r="U117" s="171"/>
      <c r="V117" s="171"/>
      <c r="W117" s="171"/>
    </row>
    <row r="118" spans="4:23" s="2" customFormat="1" ht="15" customHeight="1">
      <c r="D118"/>
      <c r="E118"/>
      <c r="F118"/>
      <c r="G118"/>
      <c r="H118"/>
      <c r="I118"/>
      <c r="J118"/>
      <c r="K118"/>
      <c r="Q118" s="171"/>
      <c r="R118" s="171"/>
      <c r="S118" s="171"/>
      <c r="T118" s="171"/>
      <c r="U118" s="171"/>
      <c r="V118" s="171"/>
      <c r="W118" s="171"/>
    </row>
    <row r="119" spans="4:23" s="2" customFormat="1" ht="15" customHeight="1">
      <c r="D119"/>
      <c r="E119"/>
      <c r="F119"/>
      <c r="G119"/>
      <c r="H119"/>
      <c r="I119"/>
      <c r="J119"/>
      <c r="K119"/>
      <c r="Q119" s="171"/>
      <c r="R119" s="171"/>
      <c r="S119" s="171"/>
      <c r="T119" s="171"/>
      <c r="U119" s="171"/>
      <c r="V119" s="171"/>
      <c r="W119" s="171"/>
    </row>
    <row r="120" spans="4:23" s="2" customFormat="1" ht="15" customHeight="1">
      <c r="D120"/>
      <c r="E120"/>
      <c r="F120"/>
      <c r="G120"/>
      <c r="H120"/>
      <c r="I120"/>
      <c r="J120"/>
      <c r="K120"/>
      <c r="Q120" s="171"/>
      <c r="R120" s="171"/>
      <c r="S120" s="171"/>
      <c r="T120" s="171"/>
      <c r="U120" s="171"/>
      <c r="V120" s="171"/>
      <c r="W120" s="171"/>
    </row>
    <row r="121" spans="4:23" s="2" customFormat="1" ht="15" customHeight="1">
      <c r="D121"/>
      <c r="E121"/>
      <c r="F121"/>
      <c r="G121"/>
      <c r="H121"/>
      <c r="I121"/>
      <c r="J121"/>
      <c r="K121"/>
      <c r="Q121" s="171"/>
      <c r="R121" s="171"/>
      <c r="S121" s="171"/>
      <c r="T121" s="171"/>
      <c r="U121" s="171"/>
      <c r="V121" s="171"/>
      <c r="W121" s="171"/>
    </row>
    <row r="122" spans="4:23" s="2" customFormat="1" ht="15" customHeight="1">
      <c r="D122"/>
      <c r="E122"/>
      <c r="F122"/>
      <c r="G122"/>
      <c r="H122"/>
      <c r="I122"/>
      <c r="J122"/>
      <c r="K122"/>
      <c r="Q122" s="171"/>
      <c r="R122" s="171"/>
      <c r="S122" s="171"/>
      <c r="T122" s="171"/>
      <c r="U122" s="171"/>
      <c r="V122" s="171"/>
      <c r="W122" s="171"/>
    </row>
    <row r="123" spans="4:23" s="2" customFormat="1" ht="15" customHeight="1">
      <c r="D123"/>
      <c r="E123"/>
      <c r="F123"/>
      <c r="G123"/>
      <c r="H123"/>
      <c r="I123"/>
      <c r="J123"/>
      <c r="K123"/>
      <c r="Q123" s="171"/>
      <c r="R123" s="171"/>
      <c r="S123" s="171"/>
      <c r="T123" s="171"/>
      <c r="U123" s="171"/>
      <c r="V123" s="171"/>
      <c r="W123" s="171"/>
    </row>
    <row r="124" spans="4:23" s="2" customFormat="1" ht="15" customHeight="1">
      <c r="D124"/>
      <c r="E124"/>
      <c r="F124"/>
      <c r="G124"/>
      <c r="H124"/>
      <c r="I124"/>
      <c r="J124"/>
      <c r="K124"/>
      <c r="Q124" s="171"/>
      <c r="R124" s="171"/>
      <c r="S124" s="171"/>
      <c r="T124" s="171"/>
      <c r="U124" s="171"/>
      <c r="V124" s="171"/>
      <c r="W124" s="171"/>
    </row>
    <row r="125" spans="4:23" s="2" customFormat="1" ht="15" customHeight="1">
      <c r="D125"/>
      <c r="E125"/>
      <c r="F125"/>
      <c r="G125"/>
      <c r="H125"/>
      <c r="I125"/>
      <c r="J125"/>
      <c r="K125"/>
      <c r="Q125" s="171"/>
      <c r="R125" s="171"/>
      <c r="S125" s="171"/>
      <c r="T125" s="171"/>
      <c r="U125" s="171"/>
      <c r="V125" s="171"/>
      <c r="W125" s="171"/>
    </row>
    <row r="126" spans="4:23" s="2" customFormat="1" ht="15" customHeight="1">
      <c r="D126"/>
      <c r="E126"/>
      <c r="F126"/>
      <c r="G126"/>
      <c r="H126"/>
      <c r="I126"/>
      <c r="J126"/>
      <c r="K126"/>
      <c r="Q126" s="171"/>
      <c r="R126" s="171"/>
      <c r="S126" s="171"/>
      <c r="T126" s="171"/>
      <c r="U126" s="171"/>
      <c r="V126" s="171"/>
      <c r="W126" s="171"/>
    </row>
    <row r="127" spans="4:23" s="2" customFormat="1" ht="15" customHeight="1">
      <c r="D127"/>
      <c r="E127"/>
      <c r="F127"/>
      <c r="G127"/>
      <c r="H127"/>
      <c r="I127"/>
      <c r="J127"/>
      <c r="K127"/>
      <c r="Q127" s="171"/>
      <c r="R127" s="171"/>
      <c r="S127" s="171"/>
      <c r="T127" s="171"/>
      <c r="U127" s="171"/>
      <c r="V127" s="171"/>
      <c r="W127" s="171"/>
    </row>
    <row r="128" spans="4:23" s="2" customFormat="1" ht="15" customHeight="1">
      <c r="D128"/>
      <c r="E128"/>
      <c r="F128"/>
      <c r="G128"/>
      <c r="H128"/>
      <c r="I128"/>
      <c r="J128"/>
      <c r="K128"/>
      <c r="Q128" s="171"/>
      <c r="R128" s="171"/>
      <c r="S128" s="171"/>
      <c r="T128" s="171"/>
      <c r="U128" s="171"/>
      <c r="V128" s="171"/>
      <c r="W128" s="171"/>
    </row>
    <row r="129" spans="4:23" s="2" customFormat="1" ht="15" customHeight="1">
      <c r="D129"/>
      <c r="E129"/>
      <c r="F129"/>
      <c r="G129"/>
      <c r="H129"/>
      <c r="I129"/>
      <c r="J129"/>
      <c r="K129"/>
      <c r="Q129" s="171"/>
      <c r="R129" s="171"/>
      <c r="S129" s="171"/>
      <c r="T129" s="171"/>
      <c r="U129" s="171"/>
      <c r="V129" s="171"/>
      <c r="W129" s="171"/>
    </row>
    <row r="130" spans="4:23" s="2" customFormat="1" ht="15" customHeight="1">
      <c r="D130"/>
      <c r="E130"/>
      <c r="F130"/>
      <c r="G130"/>
      <c r="H130"/>
      <c r="I130"/>
      <c r="J130"/>
      <c r="K130"/>
      <c r="Q130" s="171"/>
      <c r="R130" s="171"/>
      <c r="S130" s="171"/>
      <c r="T130" s="171"/>
      <c r="U130" s="171"/>
      <c r="V130" s="171"/>
      <c r="W130" s="171"/>
    </row>
    <row r="131" spans="4:23" s="2" customFormat="1" ht="15" customHeight="1">
      <c r="D131"/>
      <c r="E131"/>
      <c r="F131"/>
      <c r="G131"/>
      <c r="H131"/>
      <c r="I131"/>
      <c r="J131"/>
      <c r="K131"/>
      <c r="Q131" s="171"/>
      <c r="R131" s="171"/>
      <c r="S131" s="171"/>
      <c r="T131" s="171"/>
      <c r="U131" s="171"/>
      <c r="V131" s="171"/>
      <c r="W131" s="171"/>
    </row>
    <row r="132" spans="4:23" s="2" customFormat="1" ht="15" customHeight="1">
      <c r="D132"/>
      <c r="E132"/>
      <c r="F132"/>
      <c r="G132"/>
      <c r="H132"/>
      <c r="I132"/>
      <c r="J132"/>
      <c r="K132"/>
      <c r="Q132" s="171"/>
      <c r="R132" s="171"/>
      <c r="S132" s="171"/>
      <c r="T132" s="171"/>
      <c r="U132" s="171"/>
      <c r="V132" s="171"/>
      <c r="W132" s="171"/>
    </row>
    <row r="133" spans="4:23" s="2" customFormat="1" ht="15" customHeight="1">
      <c r="D133"/>
      <c r="E133"/>
      <c r="F133"/>
      <c r="G133"/>
      <c r="H133"/>
      <c r="I133"/>
      <c r="J133"/>
      <c r="K133"/>
      <c r="Q133" s="171"/>
      <c r="R133" s="171"/>
      <c r="S133" s="171"/>
      <c r="T133" s="171"/>
      <c r="U133" s="171"/>
      <c r="V133" s="171"/>
      <c r="W133" s="171"/>
    </row>
    <row r="134" spans="4:23" s="2" customFormat="1" ht="15" customHeight="1">
      <c r="D134"/>
      <c r="E134"/>
      <c r="F134"/>
      <c r="G134"/>
      <c r="H134"/>
      <c r="I134"/>
      <c r="J134"/>
      <c r="K134"/>
      <c r="Q134" s="171"/>
      <c r="R134" s="171"/>
      <c r="S134" s="171"/>
      <c r="T134" s="171"/>
      <c r="U134" s="171"/>
      <c r="V134" s="171"/>
      <c r="W134" s="171"/>
    </row>
    <row r="135" spans="4:23" s="2" customFormat="1" ht="15" customHeight="1">
      <c r="D135"/>
      <c r="E135"/>
      <c r="F135"/>
      <c r="G135"/>
      <c r="H135"/>
      <c r="I135"/>
      <c r="J135"/>
      <c r="K135"/>
      <c r="Q135" s="171"/>
      <c r="R135" s="171"/>
      <c r="S135" s="171"/>
      <c r="T135" s="171"/>
      <c r="U135" s="171"/>
      <c r="V135" s="171"/>
      <c r="W135" s="171"/>
    </row>
    <row r="136" spans="4:23" s="2" customFormat="1" ht="15" customHeight="1">
      <c r="D136"/>
      <c r="E136"/>
      <c r="F136"/>
      <c r="G136"/>
      <c r="H136"/>
      <c r="I136"/>
      <c r="J136"/>
      <c r="K136"/>
      <c r="Q136" s="171"/>
      <c r="R136" s="171"/>
      <c r="S136" s="171"/>
      <c r="T136" s="171"/>
      <c r="U136" s="171"/>
      <c r="V136" s="171"/>
      <c r="W136" s="171"/>
    </row>
    <row r="137" spans="4:23" s="2" customFormat="1" ht="15" customHeight="1">
      <c r="D137"/>
      <c r="E137"/>
      <c r="F137"/>
      <c r="G137"/>
      <c r="H137"/>
      <c r="I137"/>
      <c r="J137"/>
      <c r="K137"/>
      <c r="Q137" s="171"/>
      <c r="R137" s="171"/>
      <c r="S137" s="171"/>
      <c r="T137" s="171"/>
      <c r="U137" s="171"/>
      <c r="V137" s="171"/>
      <c r="W137" s="171"/>
    </row>
    <row r="138" spans="4:23" s="2" customFormat="1" ht="15" customHeight="1">
      <c r="D138"/>
      <c r="E138"/>
      <c r="F138"/>
      <c r="G138"/>
      <c r="H138"/>
      <c r="I138"/>
      <c r="J138"/>
      <c r="K138"/>
      <c r="Q138" s="171"/>
      <c r="R138" s="171"/>
      <c r="S138" s="171"/>
      <c r="T138" s="171"/>
      <c r="U138" s="171"/>
      <c r="V138" s="171"/>
      <c r="W138" s="171"/>
    </row>
    <row r="139" spans="4:23" s="2" customFormat="1" ht="15" customHeight="1">
      <c r="D139"/>
      <c r="E139"/>
      <c r="F139"/>
      <c r="G139"/>
      <c r="H139"/>
      <c r="I139"/>
      <c r="J139"/>
      <c r="K139"/>
      <c r="Q139" s="171"/>
      <c r="R139" s="171"/>
      <c r="S139" s="171"/>
      <c r="T139" s="171"/>
      <c r="U139" s="171"/>
      <c r="V139" s="171"/>
      <c r="W139" s="171"/>
    </row>
    <row r="140" spans="4:23" s="2" customFormat="1" ht="15" customHeight="1">
      <c r="D140"/>
      <c r="E140"/>
      <c r="F140"/>
      <c r="G140"/>
      <c r="H140"/>
      <c r="I140"/>
      <c r="J140"/>
      <c r="K140"/>
      <c r="Q140" s="171"/>
      <c r="R140" s="171"/>
      <c r="S140" s="171"/>
      <c r="T140" s="171"/>
      <c r="U140" s="171"/>
      <c r="V140" s="171"/>
      <c r="W140" s="171"/>
    </row>
    <row r="141" spans="4:23" s="2" customFormat="1" ht="15" customHeight="1">
      <c r="D141"/>
      <c r="E141"/>
      <c r="F141"/>
      <c r="G141"/>
      <c r="H141"/>
      <c r="I141"/>
      <c r="J141"/>
      <c r="K141"/>
      <c r="Q141" s="171"/>
      <c r="R141" s="171"/>
      <c r="S141" s="171"/>
      <c r="T141" s="171"/>
      <c r="U141" s="171"/>
      <c r="V141" s="171"/>
      <c r="W141" s="171"/>
    </row>
    <row r="142" spans="4:23" s="2" customFormat="1" ht="15" customHeight="1">
      <c r="D142"/>
      <c r="E142"/>
      <c r="F142"/>
      <c r="G142"/>
      <c r="H142"/>
      <c r="I142"/>
      <c r="J142"/>
      <c r="K142"/>
      <c r="Q142" s="171"/>
      <c r="R142" s="171"/>
      <c r="S142" s="171"/>
      <c r="T142" s="171"/>
      <c r="U142" s="171"/>
      <c r="V142" s="171"/>
      <c r="W142" s="171"/>
    </row>
    <row r="143" spans="4:23" s="2" customFormat="1" ht="15" customHeight="1">
      <c r="D143"/>
      <c r="E143"/>
      <c r="F143"/>
      <c r="G143"/>
      <c r="H143"/>
      <c r="I143"/>
      <c r="J143"/>
      <c r="K143"/>
      <c r="Q143" s="171"/>
      <c r="R143" s="171"/>
      <c r="S143" s="171"/>
      <c r="T143" s="171"/>
      <c r="U143" s="171"/>
      <c r="V143" s="171"/>
      <c r="W143" s="171"/>
    </row>
    <row r="144" spans="4:23" s="2" customFormat="1" ht="15" customHeight="1">
      <c r="D144"/>
      <c r="E144"/>
      <c r="F144"/>
      <c r="G144"/>
      <c r="H144"/>
      <c r="I144"/>
      <c r="J144"/>
      <c r="K144"/>
      <c r="Q144" s="171"/>
      <c r="R144" s="171"/>
      <c r="S144" s="171"/>
      <c r="T144" s="171"/>
      <c r="U144" s="171"/>
      <c r="V144" s="171"/>
      <c r="W144" s="171"/>
    </row>
    <row r="145" spans="4:23" s="2" customFormat="1" ht="15" customHeight="1">
      <c r="D145"/>
      <c r="E145"/>
      <c r="F145"/>
      <c r="G145"/>
      <c r="H145"/>
      <c r="I145"/>
      <c r="J145"/>
      <c r="K145"/>
      <c r="Q145" s="171"/>
      <c r="R145" s="171"/>
      <c r="S145" s="171"/>
      <c r="T145" s="171"/>
      <c r="U145" s="171"/>
      <c r="V145" s="171"/>
      <c r="W145" s="171"/>
    </row>
    <row r="146" spans="4:23" s="2" customFormat="1" ht="15" customHeight="1">
      <c r="D146"/>
      <c r="E146"/>
      <c r="F146"/>
      <c r="G146"/>
      <c r="H146"/>
      <c r="I146"/>
      <c r="J146"/>
      <c r="K146"/>
      <c r="Q146" s="171"/>
      <c r="R146" s="171"/>
      <c r="S146" s="171"/>
      <c r="T146" s="171"/>
      <c r="U146" s="171"/>
      <c r="V146" s="171"/>
      <c r="W146" s="171"/>
    </row>
    <row r="147" spans="4:23" s="2" customFormat="1" ht="15" customHeight="1">
      <c r="D147"/>
      <c r="E147"/>
      <c r="F147"/>
      <c r="G147"/>
      <c r="H147"/>
      <c r="I147"/>
      <c r="J147"/>
      <c r="K147"/>
      <c r="Q147" s="171"/>
      <c r="R147" s="171"/>
      <c r="S147" s="171"/>
      <c r="T147" s="171"/>
      <c r="U147" s="171"/>
      <c r="V147" s="171"/>
      <c r="W147" s="171"/>
    </row>
    <row r="148" spans="4:23" s="2" customFormat="1" ht="15" customHeight="1">
      <c r="D148"/>
      <c r="E148"/>
      <c r="F148"/>
      <c r="G148"/>
      <c r="H148"/>
      <c r="I148"/>
      <c r="J148"/>
      <c r="K148"/>
      <c r="Q148" s="171"/>
      <c r="R148" s="171"/>
      <c r="S148" s="171"/>
      <c r="T148" s="171"/>
      <c r="U148" s="171"/>
      <c r="V148" s="171"/>
      <c r="W148" s="171"/>
    </row>
    <row r="149" spans="4:23" s="2" customFormat="1" ht="15" customHeight="1">
      <c r="D149"/>
      <c r="E149"/>
      <c r="F149"/>
      <c r="G149"/>
      <c r="H149"/>
      <c r="I149"/>
      <c r="J149"/>
      <c r="K149"/>
      <c r="Q149" s="171"/>
      <c r="R149" s="171"/>
      <c r="S149" s="171"/>
      <c r="T149" s="171"/>
      <c r="U149" s="171"/>
      <c r="V149" s="171"/>
      <c r="W149" s="171"/>
    </row>
    <row r="150" spans="4:23" s="2" customFormat="1" ht="15" customHeight="1">
      <c r="D150"/>
      <c r="E150"/>
      <c r="F150"/>
      <c r="G150"/>
      <c r="H150"/>
      <c r="I150"/>
      <c r="J150"/>
      <c r="K150"/>
      <c r="Q150" s="171"/>
      <c r="R150" s="171"/>
      <c r="S150" s="171"/>
      <c r="T150" s="171"/>
      <c r="U150" s="171"/>
      <c r="V150" s="171"/>
      <c r="W150" s="171"/>
    </row>
    <row r="151" spans="4:23" s="2" customFormat="1" ht="15" customHeight="1">
      <c r="D151"/>
      <c r="E151"/>
      <c r="F151"/>
      <c r="G151"/>
      <c r="H151"/>
      <c r="I151"/>
      <c r="J151"/>
      <c r="K151"/>
      <c r="Q151" s="171"/>
      <c r="R151" s="171"/>
      <c r="S151" s="171"/>
      <c r="T151" s="171"/>
      <c r="U151" s="171"/>
      <c r="V151" s="171"/>
      <c r="W151" s="171"/>
    </row>
    <row r="152" spans="4:23" s="2" customFormat="1" ht="15" customHeight="1">
      <c r="D152"/>
      <c r="E152"/>
      <c r="F152"/>
      <c r="G152"/>
      <c r="H152"/>
      <c r="I152"/>
      <c r="J152"/>
      <c r="K152"/>
      <c r="Q152" s="171"/>
      <c r="R152" s="171"/>
      <c r="S152" s="171"/>
      <c r="T152" s="171"/>
      <c r="U152" s="171"/>
      <c r="V152" s="171"/>
      <c r="W152" s="171"/>
    </row>
    <row r="153" spans="4:23" s="2" customFormat="1" ht="15" customHeight="1">
      <c r="D153"/>
      <c r="E153"/>
      <c r="F153"/>
      <c r="G153"/>
      <c r="H153"/>
      <c r="I153"/>
      <c r="J153"/>
      <c r="K153"/>
      <c r="Q153" s="171"/>
      <c r="R153" s="171"/>
      <c r="S153" s="171"/>
      <c r="T153" s="171"/>
      <c r="U153" s="171"/>
      <c r="V153" s="171"/>
      <c r="W153" s="171"/>
    </row>
    <row r="154" spans="4:23" s="2" customFormat="1" ht="15" customHeight="1">
      <c r="D154"/>
      <c r="E154"/>
      <c r="F154"/>
      <c r="G154"/>
      <c r="H154"/>
      <c r="I154"/>
      <c r="J154"/>
      <c r="K154"/>
      <c r="Q154" s="171"/>
      <c r="R154" s="171"/>
      <c r="S154" s="171"/>
      <c r="T154" s="171"/>
      <c r="U154" s="171"/>
      <c r="V154" s="171"/>
      <c r="W154" s="171"/>
    </row>
    <row r="155" spans="4:23" s="2" customFormat="1" ht="15" customHeight="1">
      <c r="D155"/>
      <c r="E155"/>
      <c r="F155"/>
      <c r="G155"/>
      <c r="H155"/>
      <c r="I155"/>
      <c r="J155"/>
      <c r="K155"/>
      <c r="Q155" s="171"/>
      <c r="R155" s="171"/>
      <c r="S155" s="171"/>
      <c r="T155" s="171"/>
      <c r="U155" s="171"/>
      <c r="V155" s="171"/>
      <c r="W155" s="171"/>
    </row>
    <row r="156" spans="4:23" s="2" customFormat="1" ht="15" customHeight="1">
      <c r="D156"/>
      <c r="E156"/>
      <c r="F156"/>
      <c r="G156"/>
      <c r="H156"/>
      <c r="I156"/>
      <c r="J156"/>
      <c r="K156"/>
      <c r="Q156" s="171"/>
      <c r="R156" s="171"/>
      <c r="S156" s="171"/>
      <c r="T156" s="171"/>
      <c r="U156" s="171"/>
      <c r="V156" s="171"/>
      <c r="W156" s="171"/>
    </row>
    <row r="157" spans="4:23" s="2" customFormat="1" ht="15" customHeight="1">
      <c r="D157"/>
      <c r="E157"/>
      <c r="F157"/>
      <c r="G157"/>
      <c r="H157"/>
      <c r="I157"/>
      <c r="J157"/>
      <c r="K157"/>
      <c r="Q157" s="171"/>
      <c r="R157" s="171"/>
      <c r="S157" s="171"/>
      <c r="T157" s="171"/>
      <c r="U157" s="171"/>
      <c r="V157" s="171"/>
      <c r="W157" s="171"/>
    </row>
    <row r="158" spans="4:23" s="2" customFormat="1" ht="15" customHeight="1">
      <c r="D158"/>
      <c r="E158"/>
      <c r="F158"/>
      <c r="G158"/>
      <c r="H158"/>
      <c r="I158"/>
      <c r="J158"/>
      <c r="K158"/>
      <c r="Q158" s="171"/>
      <c r="R158" s="171"/>
      <c r="S158" s="171"/>
      <c r="T158" s="171"/>
      <c r="U158" s="171"/>
      <c r="V158" s="171"/>
      <c r="W158" s="171"/>
    </row>
    <row r="159" spans="4:23" s="2" customFormat="1" ht="15" customHeight="1">
      <c r="D159"/>
      <c r="E159"/>
      <c r="F159"/>
      <c r="G159"/>
      <c r="H159"/>
      <c r="I159"/>
      <c r="J159"/>
      <c r="K159"/>
      <c r="Q159" s="171"/>
      <c r="R159" s="171"/>
      <c r="S159" s="171"/>
      <c r="T159" s="171"/>
      <c r="U159" s="171"/>
      <c r="V159" s="171"/>
      <c r="W159" s="171"/>
    </row>
    <row r="160" spans="4:23" s="2" customFormat="1" ht="15" customHeight="1">
      <c r="D160"/>
      <c r="E160"/>
      <c r="F160"/>
      <c r="G160"/>
      <c r="H160"/>
      <c r="I160"/>
      <c r="J160"/>
      <c r="K160"/>
      <c r="Q160" s="171"/>
      <c r="R160" s="171"/>
      <c r="S160" s="171"/>
      <c r="T160" s="171"/>
      <c r="U160" s="171"/>
      <c r="V160" s="171"/>
      <c r="W160" s="171"/>
    </row>
    <row r="161" spans="4:23" s="2" customFormat="1" ht="15" customHeight="1">
      <c r="D161"/>
      <c r="E161"/>
      <c r="F161"/>
      <c r="G161"/>
      <c r="H161"/>
      <c r="I161"/>
      <c r="J161"/>
      <c r="K161"/>
      <c r="Q161" s="171"/>
      <c r="R161" s="171"/>
      <c r="S161" s="171"/>
      <c r="T161" s="171"/>
      <c r="U161" s="171"/>
      <c r="V161" s="171"/>
      <c r="W161" s="171"/>
    </row>
    <row r="162" spans="4:23" s="2" customFormat="1" ht="15" customHeight="1">
      <c r="D162"/>
      <c r="E162"/>
      <c r="F162"/>
      <c r="G162"/>
      <c r="H162"/>
      <c r="I162"/>
      <c r="J162"/>
      <c r="K162"/>
      <c r="Q162" s="171"/>
      <c r="R162" s="171"/>
      <c r="S162" s="171"/>
      <c r="T162" s="171"/>
      <c r="U162" s="171"/>
      <c r="V162" s="171"/>
      <c r="W162" s="171"/>
    </row>
    <row r="163" spans="4:23" s="2" customFormat="1" ht="15" customHeight="1">
      <c r="D163"/>
      <c r="E163"/>
      <c r="F163"/>
      <c r="G163"/>
      <c r="H163"/>
      <c r="I163"/>
      <c r="J163"/>
      <c r="K163"/>
      <c r="Q163" s="171"/>
      <c r="R163" s="171"/>
      <c r="S163" s="171"/>
      <c r="T163" s="171"/>
      <c r="U163" s="171"/>
      <c r="V163" s="171"/>
      <c r="W163" s="171"/>
    </row>
    <row r="164" spans="4:23" s="2" customFormat="1" ht="15" customHeight="1">
      <c r="D164"/>
      <c r="E164"/>
      <c r="F164"/>
      <c r="G164"/>
      <c r="H164"/>
      <c r="I164"/>
      <c r="J164"/>
      <c r="K164"/>
      <c r="Q164" s="171"/>
      <c r="R164" s="171"/>
      <c r="S164" s="171"/>
      <c r="T164" s="171"/>
      <c r="U164" s="171"/>
      <c r="V164" s="171"/>
      <c r="W164" s="171"/>
    </row>
    <row r="165" spans="4:23" s="2" customFormat="1" ht="15" customHeight="1">
      <c r="D165"/>
      <c r="E165"/>
      <c r="F165"/>
      <c r="G165"/>
      <c r="H165"/>
      <c r="I165"/>
      <c r="J165"/>
      <c r="K165"/>
      <c r="Q165" s="171"/>
      <c r="R165" s="171"/>
      <c r="S165" s="171"/>
      <c r="T165" s="171"/>
      <c r="U165" s="171"/>
      <c r="V165" s="171"/>
      <c r="W165" s="171"/>
    </row>
    <row r="166" spans="4:23" s="2" customFormat="1" ht="15" customHeight="1">
      <c r="D166"/>
      <c r="E166"/>
      <c r="F166"/>
      <c r="G166"/>
      <c r="H166"/>
      <c r="I166"/>
      <c r="J166"/>
      <c r="K166"/>
      <c r="Q166" s="171"/>
      <c r="R166" s="171"/>
      <c r="S166" s="171"/>
      <c r="T166" s="171"/>
      <c r="U166" s="171"/>
      <c r="V166" s="171"/>
      <c r="W166" s="171"/>
    </row>
    <row r="167" spans="4:23" s="2" customFormat="1" ht="15" customHeight="1">
      <c r="D167"/>
      <c r="E167"/>
      <c r="F167"/>
      <c r="G167"/>
      <c r="H167"/>
      <c r="I167"/>
      <c r="J167"/>
      <c r="K167"/>
      <c r="Q167" s="171"/>
      <c r="R167" s="171"/>
      <c r="S167" s="171"/>
      <c r="T167" s="171"/>
      <c r="U167" s="171"/>
      <c r="V167" s="171"/>
      <c r="W167" s="171"/>
    </row>
    <row r="168" spans="4:23" s="2" customFormat="1" ht="15" customHeight="1">
      <c r="D168"/>
      <c r="E168"/>
      <c r="F168"/>
      <c r="G168"/>
      <c r="H168"/>
      <c r="I168"/>
      <c r="J168"/>
      <c r="K168"/>
      <c r="Q168" s="171"/>
      <c r="R168" s="171"/>
      <c r="S168" s="171"/>
      <c r="T168" s="171"/>
      <c r="U168" s="171"/>
      <c r="V168" s="171"/>
      <c r="W168" s="171"/>
    </row>
    <row r="169" spans="4:23" s="2" customFormat="1" ht="15" customHeight="1">
      <c r="D169"/>
      <c r="E169"/>
      <c r="F169"/>
      <c r="G169"/>
      <c r="H169"/>
      <c r="I169"/>
      <c r="J169"/>
      <c r="K169"/>
      <c r="Q169" s="171"/>
      <c r="R169" s="171"/>
      <c r="S169" s="171"/>
      <c r="T169" s="171"/>
      <c r="U169" s="171"/>
      <c r="V169" s="171"/>
      <c r="W169" s="171"/>
    </row>
    <row r="170" spans="4:23" s="2" customFormat="1" ht="15" customHeight="1">
      <c r="D170"/>
      <c r="E170"/>
      <c r="F170"/>
      <c r="G170"/>
      <c r="H170"/>
      <c r="I170"/>
      <c r="J170"/>
      <c r="K170"/>
      <c r="Q170" s="171"/>
      <c r="R170" s="171"/>
      <c r="S170" s="171"/>
      <c r="T170" s="171"/>
      <c r="U170" s="171"/>
      <c r="V170" s="171"/>
      <c r="W170" s="171"/>
    </row>
    <row r="171" spans="4:23" s="2" customFormat="1" ht="15" customHeight="1">
      <c r="D171"/>
      <c r="E171"/>
      <c r="F171"/>
      <c r="G171"/>
      <c r="H171"/>
      <c r="I171"/>
      <c r="J171"/>
      <c r="K171"/>
      <c r="Q171" s="171"/>
      <c r="R171" s="171"/>
      <c r="S171" s="171"/>
      <c r="T171" s="171"/>
      <c r="U171" s="171"/>
      <c r="V171" s="171"/>
      <c r="W171" s="171"/>
    </row>
    <row r="172" spans="4:23" s="2" customFormat="1" ht="15" customHeight="1">
      <c r="D172"/>
      <c r="E172"/>
      <c r="F172"/>
      <c r="G172"/>
      <c r="H172"/>
      <c r="I172"/>
      <c r="J172"/>
      <c r="K172"/>
      <c r="Q172" s="171"/>
      <c r="R172" s="171"/>
      <c r="S172" s="171"/>
      <c r="T172" s="171"/>
      <c r="U172" s="171"/>
      <c r="V172" s="171"/>
      <c r="W172" s="171"/>
    </row>
    <row r="173" spans="4:23" s="2" customFormat="1" ht="15" customHeight="1">
      <c r="D173"/>
      <c r="E173"/>
      <c r="F173"/>
      <c r="G173"/>
      <c r="H173"/>
      <c r="I173"/>
      <c r="J173"/>
      <c r="K173"/>
      <c r="Q173" s="171"/>
      <c r="R173" s="171"/>
      <c r="S173" s="171"/>
      <c r="T173" s="171"/>
      <c r="U173" s="171"/>
      <c r="V173" s="171"/>
      <c r="W173" s="171"/>
    </row>
    <row r="174" spans="4:23" s="2" customFormat="1" ht="15" customHeight="1">
      <c r="D174"/>
      <c r="E174"/>
      <c r="F174"/>
      <c r="G174"/>
      <c r="H174"/>
      <c r="I174"/>
      <c r="J174"/>
      <c r="K174"/>
      <c r="Q174" s="171"/>
      <c r="R174" s="171"/>
      <c r="S174" s="171"/>
      <c r="T174" s="171"/>
      <c r="U174" s="171"/>
      <c r="V174" s="171"/>
      <c r="W174" s="171"/>
    </row>
    <row r="175" spans="4:23" s="2" customFormat="1" ht="15" customHeight="1">
      <c r="D175"/>
      <c r="E175"/>
      <c r="F175"/>
      <c r="G175"/>
      <c r="H175"/>
      <c r="I175"/>
      <c r="J175"/>
      <c r="K175"/>
      <c r="Q175" s="171"/>
      <c r="R175" s="171"/>
      <c r="S175" s="171"/>
      <c r="T175" s="171"/>
      <c r="U175" s="171"/>
      <c r="V175" s="171"/>
      <c r="W175" s="171"/>
    </row>
    <row r="176" spans="4:23" s="2" customFormat="1" ht="15" customHeight="1">
      <c r="D176"/>
      <c r="E176"/>
      <c r="F176"/>
      <c r="G176"/>
      <c r="H176"/>
      <c r="I176"/>
      <c r="J176"/>
      <c r="K176"/>
      <c r="Q176" s="171"/>
      <c r="R176" s="171"/>
      <c r="S176" s="171"/>
      <c r="T176" s="171"/>
      <c r="U176" s="171"/>
      <c r="V176" s="171"/>
      <c r="W176" s="171"/>
    </row>
    <row r="177" spans="4:23" s="2" customFormat="1" ht="15" customHeight="1">
      <c r="D177"/>
      <c r="E177"/>
      <c r="F177"/>
      <c r="G177"/>
      <c r="H177"/>
      <c r="I177"/>
      <c r="J177"/>
      <c r="K177"/>
      <c r="Q177" s="171"/>
      <c r="R177" s="171"/>
      <c r="S177" s="171"/>
      <c r="T177" s="171"/>
      <c r="U177" s="171"/>
      <c r="V177" s="171"/>
      <c r="W177" s="171"/>
    </row>
    <row r="178" spans="4:23" s="2" customFormat="1" ht="15" customHeight="1">
      <c r="D178"/>
      <c r="E178"/>
      <c r="F178"/>
      <c r="G178"/>
      <c r="H178"/>
      <c r="I178"/>
      <c r="J178"/>
      <c r="K178"/>
      <c r="Q178" s="171"/>
      <c r="R178" s="171"/>
      <c r="S178" s="171"/>
      <c r="T178" s="171"/>
      <c r="U178" s="171"/>
      <c r="V178" s="171"/>
      <c r="W178" s="171"/>
    </row>
    <row r="179" spans="4:23" s="2" customFormat="1" ht="15" customHeight="1">
      <c r="D179"/>
      <c r="E179"/>
      <c r="F179"/>
      <c r="G179"/>
      <c r="H179"/>
      <c r="I179"/>
      <c r="J179"/>
      <c r="K179"/>
      <c r="Q179" s="171"/>
      <c r="R179" s="171"/>
      <c r="S179" s="171"/>
      <c r="T179" s="171"/>
      <c r="U179" s="171"/>
      <c r="V179" s="171"/>
      <c r="W179" s="171"/>
    </row>
    <row r="180" spans="4:23" s="2" customFormat="1" ht="15" customHeight="1">
      <c r="D180"/>
      <c r="E180"/>
      <c r="F180"/>
      <c r="G180"/>
      <c r="H180"/>
      <c r="I180"/>
      <c r="J180"/>
      <c r="K180"/>
      <c r="Q180" s="171"/>
      <c r="R180" s="171"/>
      <c r="S180" s="171"/>
      <c r="T180" s="171"/>
      <c r="U180" s="171"/>
      <c r="V180" s="171"/>
      <c r="W180" s="171"/>
    </row>
    <row r="181" spans="4:23" s="2" customFormat="1" ht="15" customHeight="1">
      <c r="D181"/>
      <c r="E181"/>
      <c r="F181"/>
      <c r="G181"/>
      <c r="H181"/>
      <c r="I181"/>
      <c r="J181"/>
      <c r="K181"/>
      <c r="Q181" s="171"/>
      <c r="R181" s="171"/>
      <c r="S181" s="171"/>
      <c r="T181" s="171"/>
      <c r="U181" s="171"/>
      <c r="V181" s="171"/>
      <c r="W181" s="171"/>
    </row>
    <row r="182" spans="4:23" s="2" customFormat="1" ht="15" customHeight="1">
      <c r="D182"/>
      <c r="E182"/>
      <c r="F182"/>
      <c r="G182"/>
      <c r="H182"/>
      <c r="I182"/>
      <c r="J182"/>
      <c r="K182"/>
      <c r="Q182" s="171"/>
      <c r="R182" s="171"/>
      <c r="S182" s="171"/>
      <c r="T182" s="171"/>
      <c r="U182" s="171"/>
      <c r="V182" s="171"/>
      <c r="W182" s="171"/>
    </row>
  </sheetData>
  <mergeCells count="33">
    <mergeCell ref="E8:G8"/>
    <mergeCell ref="D9:G9"/>
    <mergeCell ref="E10:G10"/>
    <mergeCell ref="O10:R17"/>
    <mergeCell ref="E11:G11"/>
    <mergeCell ref="E12:G12"/>
    <mergeCell ref="D13:G13"/>
    <mergeCell ref="E14:G14"/>
    <mergeCell ref="E15:G15"/>
    <mergeCell ref="D16:G16"/>
    <mergeCell ref="E17:G17"/>
    <mergeCell ref="D1:H1"/>
    <mergeCell ref="I1:K1"/>
    <mergeCell ref="D3:G3"/>
    <mergeCell ref="E4:G4"/>
    <mergeCell ref="E5:G5"/>
    <mergeCell ref="D2:G2"/>
    <mergeCell ref="O2:Q2"/>
    <mergeCell ref="O8:R9"/>
    <mergeCell ref="D28:E28"/>
    <mergeCell ref="F28:G28"/>
    <mergeCell ref="E21:G21"/>
    <mergeCell ref="D22:G22"/>
    <mergeCell ref="E23:G23"/>
    <mergeCell ref="E24:G24"/>
    <mergeCell ref="E25:G25"/>
    <mergeCell ref="E18:G18"/>
    <mergeCell ref="D19:G19"/>
    <mergeCell ref="E20:G20"/>
    <mergeCell ref="D26:G26"/>
    <mergeCell ref="E27:G27"/>
    <mergeCell ref="D6:G6"/>
    <mergeCell ref="E7:G7"/>
  </mergeCells>
  <pageMargins left="0.7" right="0.7" top="0.75" bottom="0.75" header="0.3" footer="0.3"/>
  <pageSetup paperSize="9" orientation="portrait" r:id="rId1"/>
  <headerFooter>
    <oddFooter xml:space="preserve">&amp;C_x000D_&amp;1#&amp;"Calibri"&amp;10&amp;K000000  Classified as OFFICIAL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2B9DD-B04D-4322-A532-62305AF88372}">
  <sheetPr>
    <tabColor rgb="FF007FAE"/>
  </sheetPr>
  <dimension ref="A1:AC42"/>
  <sheetViews>
    <sheetView workbookViewId="0">
      <selection activeCell="H10" sqref="H10"/>
    </sheetView>
  </sheetViews>
  <sheetFormatPr defaultColWidth="9.140625" defaultRowHeight="12.75"/>
  <cols>
    <col min="1" max="1" width="30.140625" style="6" customWidth="1"/>
    <col min="2" max="5" width="13" style="6" customWidth="1"/>
    <col min="6" max="11" width="12.140625" style="6" customWidth="1"/>
    <col min="12" max="12" width="4.140625" style="6" customWidth="1"/>
    <col min="13" max="13" width="30.5703125" style="6" bestFit="1" customWidth="1"/>
    <col min="14" max="15" width="12.140625" style="6" customWidth="1"/>
    <col min="16" max="16" width="7.28515625" style="6" customWidth="1"/>
    <col min="17" max="18" width="5.85546875" style="6" customWidth="1"/>
    <col min="19" max="24" width="7.7109375" style="6" customWidth="1"/>
    <col min="25" max="16384" width="9.140625" style="6"/>
  </cols>
  <sheetData>
    <row r="1" spans="1:29" ht="42" customHeight="1">
      <c r="A1" s="526" t="s">
        <v>154</v>
      </c>
      <c r="B1" s="526"/>
      <c r="C1" s="526"/>
      <c r="D1" s="526"/>
      <c r="E1" s="526"/>
      <c r="F1" s="526"/>
      <c r="G1" s="526"/>
      <c r="H1" s="526"/>
      <c r="I1" s="526"/>
      <c r="J1" s="526"/>
      <c r="K1" s="526"/>
      <c r="L1" s="526"/>
      <c r="M1" s="526"/>
      <c r="N1" s="526"/>
      <c r="O1" s="526"/>
      <c r="Q1" s="529" t="s">
        <v>155</v>
      </c>
      <c r="R1" s="529"/>
      <c r="S1" s="529"/>
      <c r="T1" s="529"/>
      <c r="U1" s="529"/>
      <c r="V1" s="529"/>
      <c r="W1" s="529"/>
      <c r="X1" s="529"/>
      <c r="Y1" s="529"/>
      <c r="Z1" s="529"/>
      <c r="AA1" s="529"/>
      <c r="AB1" s="529"/>
      <c r="AC1" s="529"/>
    </row>
    <row r="2" spans="1:29" ht="36.75" customHeight="1">
      <c r="A2" s="523" t="s">
        <v>156</v>
      </c>
      <c r="B2" s="533" t="s">
        <v>157</v>
      </c>
      <c r="C2" s="533"/>
      <c r="D2" s="533"/>
      <c r="E2" s="533"/>
      <c r="F2" s="533"/>
      <c r="G2" s="533"/>
      <c r="H2" s="533"/>
      <c r="I2" s="533"/>
      <c r="J2" s="533"/>
      <c r="K2" s="534"/>
      <c r="L2" s="261"/>
      <c r="M2" s="530" t="s">
        <v>158</v>
      </c>
      <c r="N2" s="524" t="s">
        <v>159</v>
      </c>
      <c r="O2" s="525"/>
      <c r="Q2" s="284"/>
      <c r="R2" s="527" t="s">
        <v>160</v>
      </c>
      <c r="S2" s="527"/>
      <c r="T2" s="527"/>
      <c r="U2" s="284"/>
    </row>
    <row r="3" spans="1:29" ht="44.25" customHeight="1">
      <c r="A3" s="522"/>
      <c r="B3" s="527" t="s">
        <v>161</v>
      </c>
      <c r="C3" s="527"/>
      <c r="D3" s="527"/>
      <c r="E3" s="527"/>
      <c r="F3" s="527" t="s">
        <v>162</v>
      </c>
      <c r="G3" s="528"/>
      <c r="H3" s="527" t="s">
        <v>163</v>
      </c>
      <c r="I3" s="527"/>
      <c r="J3" s="528" t="s">
        <v>58</v>
      </c>
      <c r="K3" s="528"/>
      <c r="L3" s="8"/>
      <c r="M3" s="531"/>
      <c r="N3" s="527" t="s">
        <v>164</v>
      </c>
      <c r="O3" s="527"/>
      <c r="P3" s="6" t="s">
        <v>2</v>
      </c>
      <c r="Q3" s="284"/>
      <c r="R3" s="532" t="s">
        <v>165</v>
      </c>
      <c r="S3" s="532"/>
      <c r="T3" s="532"/>
      <c r="U3" s="284"/>
    </row>
    <row r="4" spans="1:29" ht="15" customHeight="1">
      <c r="A4" s="214"/>
      <c r="B4" s="215" t="s">
        <v>166</v>
      </c>
      <c r="C4" s="215" t="s">
        <v>167</v>
      </c>
      <c r="D4" s="215" t="s">
        <v>166</v>
      </c>
      <c r="E4" s="215" t="s">
        <v>167</v>
      </c>
      <c r="F4" s="304" t="s">
        <v>168</v>
      </c>
      <c r="G4" s="214" t="s">
        <v>169</v>
      </c>
      <c r="H4" s="304" t="s">
        <v>168</v>
      </c>
      <c r="I4" s="214" t="s">
        <v>169</v>
      </c>
      <c r="J4" s="304" t="s">
        <v>168</v>
      </c>
      <c r="K4" s="214" t="s">
        <v>169</v>
      </c>
      <c r="L4" s="262"/>
      <c r="M4" s="262"/>
      <c r="N4" s="304" t="s">
        <v>168</v>
      </c>
      <c r="O4" s="214" t="s">
        <v>169</v>
      </c>
      <c r="Q4" s="7" t="s">
        <v>170</v>
      </c>
      <c r="R4" s="7">
        <v>31</v>
      </c>
      <c r="S4" s="211">
        <f>SUM(R4:R15)</f>
        <v>365</v>
      </c>
      <c r="T4" s="348"/>
    </row>
    <row r="5" spans="1:29" ht="15" customHeight="1" thickBot="1">
      <c r="A5" s="217" t="s">
        <v>171</v>
      </c>
      <c r="B5" s="320" t="s">
        <v>172</v>
      </c>
      <c r="C5" s="320" t="s">
        <v>172</v>
      </c>
      <c r="D5" s="320" t="s">
        <v>173</v>
      </c>
      <c r="E5" s="320" t="s">
        <v>173</v>
      </c>
      <c r="F5" s="215" t="s">
        <v>174</v>
      </c>
      <c r="G5" s="215" t="s">
        <v>174</v>
      </c>
      <c r="H5" s="216" t="s">
        <v>175</v>
      </c>
      <c r="I5" s="216" t="s">
        <v>175</v>
      </c>
      <c r="J5" s="214" t="s">
        <v>176</v>
      </c>
      <c r="K5" s="214" t="s">
        <v>176</v>
      </c>
      <c r="L5" s="8"/>
      <c r="M5" s="8"/>
      <c r="N5" s="304" t="s">
        <v>176</v>
      </c>
      <c r="O5" s="214" t="s">
        <v>176</v>
      </c>
      <c r="Q5" s="7" t="s">
        <v>177</v>
      </c>
      <c r="R5" s="7">
        <v>31</v>
      </c>
    </row>
    <row r="6" spans="1:29" ht="15" customHeight="1" thickBot="1">
      <c r="A6" s="258" t="s">
        <v>28</v>
      </c>
      <c r="B6" s="321">
        <v>64460</v>
      </c>
      <c r="C6" s="321">
        <v>69632</v>
      </c>
      <c r="D6" s="321">
        <v>176.60273972602701</v>
      </c>
      <c r="E6" s="321">
        <v>190.77260273972601</v>
      </c>
      <c r="F6" s="234">
        <v>263.12328767123302</v>
      </c>
      <c r="G6" s="234">
        <v>271.53698630137001</v>
      </c>
      <c r="H6" s="234">
        <v>91.136986301369006</v>
      </c>
      <c r="I6" s="234">
        <v>84.868493150684003</v>
      </c>
      <c r="J6" s="234">
        <v>354.26027397260299</v>
      </c>
      <c r="K6" s="234">
        <v>356.40547945205498</v>
      </c>
      <c r="L6" s="263"/>
      <c r="M6" s="258" t="s">
        <v>18</v>
      </c>
      <c r="N6" s="234">
        <v>144.235616438356</v>
      </c>
      <c r="O6" s="234">
        <v>150.438356164384</v>
      </c>
      <c r="Q6" s="7" t="s">
        <v>178</v>
      </c>
      <c r="R6" s="7">
        <v>30</v>
      </c>
      <c r="S6" s="522" t="s">
        <v>179</v>
      </c>
      <c r="T6" s="522"/>
    </row>
    <row r="7" spans="1:29" ht="15" customHeight="1" thickBot="1">
      <c r="A7" s="258" t="s">
        <v>29</v>
      </c>
      <c r="B7" s="321">
        <v>57596</v>
      </c>
      <c r="C7" s="321">
        <v>61695</v>
      </c>
      <c r="D7" s="321">
        <v>157.797260273973</v>
      </c>
      <c r="E7" s="321">
        <v>169.027397260274</v>
      </c>
      <c r="F7" s="234">
        <v>230.928767123288</v>
      </c>
      <c r="G7" s="234">
        <v>235.01369863013699</v>
      </c>
      <c r="H7" s="234">
        <v>85.893150684931001</v>
      </c>
      <c r="I7" s="234">
        <v>78.243835616438005</v>
      </c>
      <c r="J7" s="234">
        <v>316.82191780821898</v>
      </c>
      <c r="K7" s="234">
        <v>313.25753424657501</v>
      </c>
      <c r="L7" s="263"/>
      <c r="M7" s="258" t="s">
        <v>20</v>
      </c>
      <c r="N7" s="234">
        <v>103.65479452054799</v>
      </c>
      <c r="O7" s="234">
        <v>108.813698630137</v>
      </c>
      <c r="Q7" s="7" t="s">
        <v>180</v>
      </c>
      <c r="R7" s="7">
        <v>31</v>
      </c>
      <c r="S7" s="522"/>
      <c r="T7" s="522"/>
    </row>
    <row r="8" spans="1:29" ht="15" customHeight="1" thickBot="1">
      <c r="A8" s="259" t="s">
        <v>27</v>
      </c>
      <c r="B8" s="322">
        <v>122056</v>
      </c>
      <c r="C8" s="322">
        <v>131327</v>
      </c>
      <c r="D8" s="322">
        <v>334.4</v>
      </c>
      <c r="E8" s="322">
        <v>359.8</v>
      </c>
      <c r="F8" s="235">
        <v>494.05205479452098</v>
      </c>
      <c r="G8" s="235">
        <v>506.55068493150702</v>
      </c>
      <c r="H8" s="235">
        <v>177.03013698630099</v>
      </c>
      <c r="I8" s="235">
        <v>163.11232876712299</v>
      </c>
      <c r="J8" s="235">
        <v>671.08219178082197</v>
      </c>
      <c r="K8" s="235">
        <v>669.66301369863004</v>
      </c>
      <c r="L8" s="264"/>
      <c r="M8" s="258" t="s">
        <v>19</v>
      </c>
      <c r="N8" s="234">
        <v>5.769863013698</v>
      </c>
      <c r="O8" s="234">
        <v>5.8876712328760004</v>
      </c>
      <c r="Q8" s="7" t="s">
        <v>181</v>
      </c>
      <c r="R8" s="7">
        <v>30</v>
      </c>
      <c r="S8" s="522"/>
      <c r="T8" s="522"/>
    </row>
    <row r="9" spans="1:29" ht="15" customHeight="1" thickBot="1">
      <c r="A9" s="258" t="s">
        <v>31</v>
      </c>
      <c r="B9" s="321">
        <v>71594</v>
      </c>
      <c r="C9" s="321">
        <v>78143</v>
      </c>
      <c r="D9" s="321">
        <v>196.147945205479</v>
      </c>
      <c r="E9" s="321">
        <v>214.09041095890399</v>
      </c>
      <c r="F9" s="234">
        <v>274.26027397260299</v>
      </c>
      <c r="G9" s="234">
        <v>288.43013698630102</v>
      </c>
      <c r="H9" s="234">
        <v>98</v>
      </c>
      <c r="I9" s="234">
        <v>99.378082191779995</v>
      </c>
      <c r="J9" s="234">
        <v>372.26027397260299</v>
      </c>
      <c r="K9" s="234">
        <v>387.80821917808203</v>
      </c>
      <c r="L9" s="263"/>
      <c r="M9" s="259" t="s">
        <v>17</v>
      </c>
      <c r="N9" s="235">
        <v>253.66027397260299</v>
      </c>
      <c r="O9" s="235">
        <v>265.13972602739699</v>
      </c>
      <c r="Q9" s="7" t="s">
        <v>182</v>
      </c>
      <c r="R9" s="7">
        <v>31</v>
      </c>
      <c r="S9" s="522"/>
      <c r="T9" s="522"/>
    </row>
    <row r="10" spans="1:29" ht="15" customHeight="1" thickBot="1">
      <c r="A10" s="258" t="s">
        <v>32</v>
      </c>
      <c r="B10" s="321">
        <v>62122</v>
      </c>
      <c r="C10" s="321">
        <v>65326</v>
      </c>
      <c r="D10" s="321">
        <v>170.197260273973</v>
      </c>
      <c r="E10" s="321">
        <v>178.97534246575299</v>
      </c>
      <c r="F10" s="234">
        <v>253.58356164383599</v>
      </c>
      <c r="G10" s="234">
        <v>255.58904109589</v>
      </c>
      <c r="H10" s="234">
        <v>102.235616438356</v>
      </c>
      <c r="I10" s="234">
        <v>97.813698630136997</v>
      </c>
      <c r="J10" s="234">
        <v>355.81917808219202</v>
      </c>
      <c r="K10" s="234">
        <v>353.40273972602699</v>
      </c>
      <c r="L10" s="263"/>
      <c r="M10" s="258" t="s">
        <v>16</v>
      </c>
      <c r="N10" s="234">
        <v>199.74246575342499</v>
      </c>
      <c r="O10" s="234">
        <v>204.797260273973</v>
      </c>
      <c r="Q10" s="7" t="s">
        <v>183</v>
      </c>
      <c r="R10" s="7">
        <v>31</v>
      </c>
    </row>
    <row r="11" spans="1:29" ht="15" customHeight="1" thickBot="1">
      <c r="A11" s="258" t="s">
        <v>33</v>
      </c>
      <c r="B11" s="321">
        <v>41213</v>
      </c>
      <c r="C11" s="321">
        <v>43844</v>
      </c>
      <c r="D11" s="321">
        <v>112.912328767123</v>
      </c>
      <c r="E11" s="321">
        <v>120.120547945205</v>
      </c>
      <c r="F11" s="234">
        <v>172.890410958904</v>
      </c>
      <c r="G11" s="234">
        <v>180.049315068493</v>
      </c>
      <c r="H11" s="234">
        <v>55.419178082191003</v>
      </c>
      <c r="I11" s="234">
        <v>57.589041095890003</v>
      </c>
      <c r="J11" s="234">
        <v>228.30958904109599</v>
      </c>
      <c r="K11" s="234">
        <v>237.63835616438399</v>
      </c>
      <c r="L11" s="264"/>
      <c r="M11" s="258" t="s">
        <v>15</v>
      </c>
      <c r="N11" s="234">
        <v>35.049315068493001</v>
      </c>
      <c r="O11" s="234">
        <v>37.136986301368999</v>
      </c>
      <c r="Q11" s="7" t="s">
        <v>184</v>
      </c>
      <c r="R11" s="7">
        <v>28</v>
      </c>
    </row>
    <row r="12" spans="1:29" ht="15" customHeight="1" thickBot="1">
      <c r="A12" s="259" t="s">
        <v>30</v>
      </c>
      <c r="B12" s="322">
        <v>174929</v>
      </c>
      <c r="C12" s="322">
        <v>187313</v>
      </c>
      <c r="D12" s="322">
        <v>479.25753424657501</v>
      </c>
      <c r="E12" s="322">
        <v>513.18630136986303</v>
      </c>
      <c r="F12" s="235">
        <v>700.73424657534201</v>
      </c>
      <c r="G12" s="235">
        <v>724.06849315068496</v>
      </c>
      <c r="H12" s="235">
        <v>255.65479452054799</v>
      </c>
      <c r="I12" s="235">
        <v>254.780821917808</v>
      </c>
      <c r="J12" s="235">
        <v>956.38904109588998</v>
      </c>
      <c r="K12" s="235">
        <v>978.84931506849296</v>
      </c>
      <c r="L12" s="263"/>
      <c r="M12" s="259" t="s">
        <v>14</v>
      </c>
      <c r="N12" s="235">
        <v>234.791780821918</v>
      </c>
      <c r="O12" s="235">
        <v>241.934246575342</v>
      </c>
      <c r="Q12" s="7" t="s">
        <v>185</v>
      </c>
      <c r="R12" s="7">
        <v>31</v>
      </c>
    </row>
    <row r="13" spans="1:29" ht="15" customHeight="1" thickBot="1">
      <c r="A13" s="258" t="s">
        <v>35</v>
      </c>
      <c r="B13" s="321">
        <v>72278</v>
      </c>
      <c r="C13" s="321">
        <v>76480</v>
      </c>
      <c r="D13" s="321">
        <v>198.021917808219</v>
      </c>
      <c r="E13" s="321">
        <v>209.534246575342</v>
      </c>
      <c r="F13" s="234">
        <v>299.78904109589001</v>
      </c>
      <c r="G13" s="234">
        <v>310.25753424657501</v>
      </c>
      <c r="H13" s="234">
        <v>76.663013698629996</v>
      </c>
      <c r="I13" s="234">
        <v>75.583561643834997</v>
      </c>
      <c r="J13" s="234">
        <v>376.45205479452102</v>
      </c>
      <c r="K13" s="234">
        <v>385.841095890411</v>
      </c>
      <c r="L13" s="263"/>
      <c r="M13" s="258" t="s">
        <v>12</v>
      </c>
      <c r="N13" s="234">
        <v>189.36986301369899</v>
      </c>
      <c r="O13" s="234">
        <v>198.824657534247</v>
      </c>
      <c r="Q13" s="7" t="s">
        <v>186</v>
      </c>
      <c r="R13" s="7">
        <v>30</v>
      </c>
    </row>
    <row r="14" spans="1:29" ht="15" customHeight="1" thickBot="1">
      <c r="A14" s="259" t="s">
        <v>34</v>
      </c>
      <c r="B14" s="322">
        <v>72278</v>
      </c>
      <c r="C14" s="322">
        <v>76480</v>
      </c>
      <c r="D14" s="322">
        <v>198.021917808219</v>
      </c>
      <c r="E14" s="322">
        <v>209.534246575342</v>
      </c>
      <c r="F14" s="235">
        <v>299.78904109589001</v>
      </c>
      <c r="G14" s="235">
        <v>310.25753424657501</v>
      </c>
      <c r="H14" s="235">
        <v>76.663013698629996</v>
      </c>
      <c r="I14" s="235">
        <v>75.583561643834997</v>
      </c>
      <c r="J14" s="235">
        <v>376.45205479452102</v>
      </c>
      <c r="K14" s="235">
        <v>385.841095890411</v>
      </c>
      <c r="L14" s="263"/>
      <c r="M14" s="258" t="s">
        <v>90</v>
      </c>
      <c r="N14" s="234">
        <v>8.4301369863009992</v>
      </c>
      <c r="O14" s="234">
        <v>9.1479452054789991</v>
      </c>
      <c r="Q14" s="7" t="s">
        <v>187</v>
      </c>
      <c r="R14" s="7">
        <v>31</v>
      </c>
    </row>
    <row r="15" spans="1:29" ht="15" customHeight="1" thickBot="1">
      <c r="A15" s="258" t="s">
        <v>22</v>
      </c>
      <c r="B15" s="321">
        <v>50875</v>
      </c>
      <c r="C15" s="321">
        <v>54737</v>
      </c>
      <c r="D15" s="321">
        <v>139.383561643836</v>
      </c>
      <c r="E15" s="321">
        <v>149.96438356164401</v>
      </c>
      <c r="F15" s="234">
        <v>239.846575342466</v>
      </c>
      <c r="G15" s="234">
        <v>248.49315068493101</v>
      </c>
      <c r="H15" s="234">
        <v>73.663013698629996</v>
      </c>
      <c r="I15" s="234">
        <v>68.583561643834997</v>
      </c>
      <c r="J15" s="234">
        <v>313.50958904109598</v>
      </c>
      <c r="K15" s="234">
        <v>317.07671232876697</v>
      </c>
      <c r="L15" s="264"/>
      <c r="M15" s="259" t="s">
        <v>11</v>
      </c>
      <c r="N15" s="235">
        <v>197.8</v>
      </c>
      <c r="O15" s="235">
        <v>207.972602739726</v>
      </c>
      <c r="Q15" s="7" t="s">
        <v>188</v>
      </c>
      <c r="R15" s="7">
        <v>30</v>
      </c>
    </row>
    <row r="16" spans="1:29" ht="15" customHeight="1" thickBot="1">
      <c r="A16" s="258" t="s">
        <v>23</v>
      </c>
      <c r="B16" s="321">
        <v>36144</v>
      </c>
      <c r="C16" s="321">
        <v>38341</v>
      </c>
      <c r="D16" s="321">
        <v>99.024657534246003</v>
      </c>
      <c r="E16" s="321">
        <v>105.043835616438</v>
      </c>
      <c r="F16" s="234">
        <v>167.63561643835601</v>
      </c>
      <c r="G16" s="234">
        <v>170.31506849315099</v>
      </c>
      <c r="H16" s="234">
        <v>39.816438356163999</v>
      </c>
      <c r="I16" s="234">
        <v>39.164383561643</v>
      </c>
      <c r="J16" s="234">
        <v>207.45205479452099</v>
      </c>
      <c r="K16" s="234">
        <v>209.47945205479499</v>
      </c>
      <c r="L16" s="263"/>
      <c r="M16" s="258" t="s">
        <v>35</v>
      </c>
      <c r="N16" s="234">
        <v>330.72602739726</v>
      </c>
      <c r="O16" s="234">
        <v>338.53698630137001</v>
      </c>
    </row>
    <row r="17" spans="1:20" ht="15" customHeight="1" thickBot="1">
      <c r="A17" s="259" t="s">
        <v>21</v>
      </c>
      <c r="B17" s="322">
        <v>87019</v>
      </c>
      <c r="C17" s="322">
        <v>93078</v>
      </c>
      <c r="D17" s="322">
        <v>238.40821917808199</v>
      </c>
      <c r="E17" s="322">
        <v>255.00821917808199</v>
      </c>
      <c r="F17" s="235">
        <v>407.48219178082201</v>
      </c>
      <c r="G17" s="235">
        <v>418.80821917808203</v>
      </c>
      <c r="H17" s="235">
        <v>113.479452054795</v>
      </c>
      <c r="I17" s="235">
        <v>107.747945205479</v>
      </c>
      <c r="J17" s="235">
        <v>520.96164383561597</v>
      </c>
      <c r="K17" s="235">
        <v>526.55616438356196</v>
      </c>
      <c r="L17" s="263"/>
      <c r="M17" s="259" t="s">
        <v>34</v>
      </c>
      <c r="N17" s="235">
        <v>330.72602739726</v>
      </c>
      <c r="O17" s="235">
        <v>338.53698630137001</v>
      </c>
      <c r="Q17" s="521" t="s">
        <v>189</v>
      </c>
      <c r="R17" s="521"/>
      <c r="S17" s="521"/>
      <c r="T17" s="521"/>
    </row>
    <row r="18" spans="1:20" ht="15" customHeight="1" thickBot="1">
      <c r="A18" s="258" t="s">
        <v>25</v>
      </c>
      <c r="B18" s="321">
        <v>37067</v>
      </c>
      <c r="C18" s="321">
        <v>39278</v>
      </c>
      <c r="D18" s="321">
        <v>101.55342465753399</v>
      </c>
      <c r="E18" s="321">
        <v>107.61095890411001</v>
      </c>
      <c r="F18" s="234">
        <v>180.175342465753</v>
      </c>
      <c r="G18" s="234">
        <v>189.04657534246601</v>
      </c>
      <c r="H18" s="234">
        <v>49.095890410957999</v>
      </c>
      <c r="I18" s="234">
        <v>51.353424657533999</v>
      </c>
      <c r="J18" s="234">
        <v>229.27123287671199</v>
      </c>
      <c r="K18" s="234">
        <v>240.4</v>
      </c>
      <c r="L18" s="264"/>
      <c r="M18" s="258" t="s">
        <v>32</v>
      </c>
      <c r="N18" s="234">
        <v>335.23013698630098</v>
      </c>
      <c r="O18" s="234">
        <v>333.92602739725999</v>
      </c>
      <c r="Q18" s="521"/>
      <c r="R18" s="521"/>
      <c r="S18" s="521"/>
      <c r="T18" s="521"/>
    </row>
    <row r="19" spans="1:20" ht="15" customHeight="1" thickBot="1">
      <c r="A19" s="258" t="s">
        <v>26</v>
      </c>
      <c r="B19" s="321">
        <v>1926</v>
      </c>
      <c r="C19" s="321">
        <v>2089</v>
      </c>
      <c r="D19" s="321">
        <v>5.2767123287670001</v>
      </c>
      <c r="E19" s="321">
        <v>5.7232876712319998</v>
      </c>
      <c r="F19" s="234">
        <v>11.139726027397</v>
      </c>
      <c r="G19" s="234">
        <v>11.441095890411001</v>
      </c>
      <c r="H19" s="234">
        <v>6.1808219178080002</v>
      </c>
      <c r="I19" s="234">
        <v>6.8383561643829998</v>
      </c>
      <c r="J19" s="234">
        <v>17.320547945205</v>
      </c>
      <c r="K19" s="234">
        <v>18.279452054794</v>
      </c>
      <c r="L19" s="263"/>
      <c r="M19" s="258" t="s">
        <v>31</v>
      </c>
      <c r="N19" s="234">
        <v>290.71506849315102</v>
      </c>
      <c r="O19" s="234">
        <v>300.32054794520502</v>
      </c>
      <c r="Q19" s="521"/>
      <c r="R19" s="521"/>
      <c r="S19" s="521"/>
      <c r="T19" s="521"/>
    </row>
    <row r="20" spans="1:20" ht="15" customHeight="1" thickBot="1">
      <c r="A20" s="259" t="s">
        <v>24</v>
      </c>
      <c r="B20" s="322">
        <v>38993</v>
      </c>
      <c r="C20" s="322">
        <v>41367</v>
      </c>
      <c r="D20" s="322">
        <v>106.830136986301</v>
      </c>
      <c r="E20" s="322">
        <v>113.33424657534199</v>
      </c>
      <c r="F20" s="235">
        <v>191.31506849315099</v>
      </c>
      <c r="G20" s="235">
        <v>200.48767123287701</v>
      </c>
      <c r="H20" s="235">
        <v>55.276712328766997</v>
      </c>
      <c r="I20" s="235">
        <v>58.191780821917</v>
      </c>
      <c r="J20" s="235">
        <v>246.59178082191801</v>
      </c>
      <c r="K20" s="235">
        <v>258.67945205479498</v>
      </c>
      <c r="L20" s="263"/>
      <c r="M20" s="258" t="s">
        <v>33</v>
      </c>
      <c r="N20" s="234">
        <v>215.44109589041099</v>
      </c>
      <c r="O20" s="234">
        <v>211.219178082192</v>
      </c>
      <c r="S20" s="6" t="s">
        <v>2</v>
      </c>
    </row>
    <row r="21" spans="1:20" ht="15" customHeight="1" thickBot="1">
      <c r="A21" s="258" t="s">
        <v>18</v>
      </c>
      <c r="B21" s="321">
        <v>27387</v>
      </c>
      <c r="C21" s="321">
        <v>29221</v>
      </c>
      <c r="D21" s="321">
        <v>75.032876712328004</v>
      </c>
      <c r="E21" s="321">
        <v>80.057534246575003</v>
      </c>
      <c r="F21" s="234">
        <v>139.15616438356199</v>
      </c>
      <c r="G21" s="234">
        <v>144.87671232876701</v>
      </c>
      <c r="H21" s="234">
        <v>34.328767123287001</v>
      </c>
      <c r="I21" s="234">
        <v>37.901369863013002</v>
      </c>
      <c r="J21" s="234">
        <v>173.48493150684899</v>
      </c>
      <c r="K21" s="234">
        <v>182.77808219178101</v>
      </c>
      <c r="L21" s="264"/>
      <c r="M21" s="259" t="s">
        <v>30</v>
      </c>
      <c r="N21" s="235">
        <v>841.38630136986296</v>
      </c>
      <c r="O21" s="235">
        <v>845.46575342465803</v>
      </c>
    </row>
    <row r="22" spans="1:20" ht="15" customHeight="1" thickBot="1">
      <c r="A22" s="258" t="s">
        <v>19</v>
      </c>
      <c r="B22" s="321">
        <v>800</v>
      </c>
      <c r="C22" s="321">
        <v>785</v>
      </c>
      <c r="D22" s="321">
        <v>2.1917808219169999</v>
      </c>
      <c r="E22" s="321">
        <v>2.1506849315059999</v>
      </c>
      <c r="F22" s="234">
        <v>4.6739726027390001</v>
      </c>
      <c r="G22" s="234">
        <v>4.6630136986300004</v>
      </c>
      <c r="H22" s="234">
        <v>2.0027397260269999</v>
      </c>
      <c r="I22" s="234">
        <v>2.1534246575339999</v>
      </c>
      <c r="J22" s="234">
        <v>6.6767123287669996</v>
      </c>
      <c r="K22" s="234">
        <v>6.8164383561640003</v>
      </c>
      <c r="L22" s="263"/>
      <c r="M22" s="258" t="s">
        <v>22</v>
      </c>
      <c r="N22" s="234">
        <v>270.06301369863002</v>
      </c>
      <c r="O22" s="234">
        <v>269.049315068493</v>
      </c>
    </row>
    <row r="23" spans="1:20" ht="15" customHeight="1" thickBot="1">
      <c r="A23" s="258" t="s">
        <v>20</v>
      </c>
      <c r="B23" s="321">
        <v>19419</v>
      </c>
      <c r="C23" s="321">
        <v>20502</v>
      </c>
      <c r="D23" s="321">
        <v>53.202739726026998</v>
      </c>
      <c r="E23" s="321">
        <v>56.169863013697999</v>
      </c>
      <c r="F23" s="234">
        <v>101.035616438356</v>
      </c>
      <c r="G23" s="234">
        <v>104.323287671233</v>
      </c>
      <c r="H23" s="234">
        <v>26.97808219178</v>
      </c>
      <c r="I23" s="234">
        <v>29.567123287670999</v>
      </c>
      <c r="J23" s="234">
        <v>128.01369863013699</v>
      </c>
      <c r="K23" s="234">
        <v>133.890410958904</v>
      </c>
      <c r="L23" s="263"/>
      <c r="M23" s="258" t="s">
        <v>23</v>
      </c>
      <c r="N23" s="234">
        <v>176.29315068493199</v>
      </c>
      <c r="O23" s="234">
        <v>177.158904109589</v>
      </c>
    </row>
    <row r="24" spans="1:20" ht="15" customHeight="1" thickBot="1">
      <c r="A24" s="259" t="s">
        <v>17</v>
      </c>
      <c r="B24" s="322">
        <v>47606</v>
      </c>
      <c r="C24" s="322">
        <v>50508</v>
      </c>
      <c r="D24" s="322">
        <v>130.42739726027401</v>
      </c>
      <c r="E24" s="322">
        <v>138.378082191781</v>
      </c>
      <c r="F24" s="235">
        <v>244.86575342465801</v>
      </c>
      <c r="G24" s="235">
        <v>253.86301369863</v>
      </c>
      <c r="H24" s="235">
        <v>63.309589041095002</v>
      </c>
      <c r="I24" s="235">
        <v>69.621917808218996</v>
      </c>
      <c r="J24" s="235">
        <v>308.17534246575298</v>
      </c>
      <c r="K24" s="235">
        <v>323.48493150684902</v>
      </c>
      <c r="L24" s="264"/>
      <c r="M24" s="259" t="s">
        <v>21</v>
      </c>
      <c r="N24" s="235">
        <v>446.35616438356197</v>
      </c>
      <c r="O24" s="235">
        <v>446.208219178082</v>
      </c>
    </row>
    <row r="25" spans="1:20" ht="15" customHeight="1" thickBot="1">
      <c r="A25" s="258" t="s">
        <v>15</v>
      </c>
      <c r="B25" s="321">
        <v>6380</v>
      </c>
      <c r="C25" s="321">
        <v>6594</v>
      </c>
      <c r="D25" s="321">
        <v>17.479452054793999</v>
      </c>
      <c r="E25" s="321">
        <v>18.065753424657</v>
      </c>
      <c r="F25" s="234">
        <v>35.430136986301001</v>
      </c>
      <c r="G25" s="234">
        <v>36.895890410958003</v>
      </c>
      <c r="H25" s="234">
        <v>8.4904109589040004</v>
      </c>
      <c r="I25" s="234">
        <v>9.1068493150680005</v>
      </c>
      <c r="J25" s="234">
        <v>43.920547945205001</v>
      </c>
      <c r="K25" s="234">
        <v>46.002739726027002</v>
      </c>
      <c r="L25" s="263"/>
      <c r="M25" s="258" t="s">
        <v>25</v>
      </c>
      <c r="N25" s="234">
        <v>188.03013698630099</v>
      </c>
      <c r="O25" s="234">
        <v>196.01369863013699</v>
      </c>
      <c r="R25" s="6" t="s">
        <v>2</v>
      </c>
      <c r="S25" s="6" t="s">
        <v>2</v>
      </c>
    </row>
    <row r="26" spans="1:20" ht="15" customHeight="1" thickBot="1">
      <c r="A26" s="258" t="s">
        <v>16</v>
      </c>
      <c r="B26" s="321">
        <v>38956</v>
      </c>
      <c r="C26" s="321">
        <v>40707</v>
      </c>
      <c r="D26" s="321">
        <v>106.72876712328799</v>
      </c>
      <c r="E26" s="321">
        <v>111.52602739725999</v>
      </c>
      <c r="F26" s="234">
        <v>192.36164383561601</v>
      </c>
      <c r="G26" s="234">
        <v>192.46027397260301</v>
      </c>
      <c r="H26" s="234">
        <v>53.756164383561</v>
      </c>
      <c r="I26" s="234">
        <v>55.386301369862998</v>
      </c>
      <c r="J26" s="234">
        <v>246.11780821917799</v>
      </c>
      <c r="K26" s="234">
        <v>247.846575342466</v>
      </c>
      <c r="L26" s="263"/>
      <c r="M26" s="258" t="s">
        <v>26</v>
      </c>
      <c r="N26" s="234">
        <v>14.556164383561001</v>
      </c>
      <c r="O26" s="234">
        <v>15.536986301369</v>
      </c>
      <c r="S26" s="6" t="s">
        <v>2</v>
      </c>
    </row>
    <row r="27" spans="1:20" ht="15" customHeight="1" thickBot="1">
      <c r="A27" s="259" t="s">
        <v>14</v>
      </c>
      <c r="B27" s="322">
        <v>45336</v>
      </c>
      <c r="C27" s="322">
        <v>47301</v>
      </c>
      <c r="D27" s="322">
        <v>124.208219178082</v>
      </c>
      <c r="E27" s="322">
        <v>129.59178082191801</v>
      </c>
      <c r="F27" s="235">
        <v>227.791780821918</v>
      </c>
      <c r="G27" s="235">
        <v>229.356164383562</v>
      </c>
      <c r="H27" s="235">
        <v>62.246575342465</v>
      </c>
      <c r="I27" s="235">
        <v>64.493150684930995</v>
      </c>
      <c r="J27" s="235">
        <v>290.03835616438403</v>
      </c>
      <c r="K27" s="235">
        <v>293.84931506849301</v>
      </c>
      <c r="L27" s="263"/>
      <c r="M27" s="259" t="s">
        <v>24</v>
      </c>
      <c r="N27" s="235">
        <v>202.58630136986301</v>
      </c>
      <c r="O27" s="235">
        <v>211.55068493150699</v>
      </c>
    </row>
    <row r="28" spans="1:20" ht="15" customHeight="1" thickBot="1">
      <c r="A28" s="258" t="s">
        <v>12</v>
      </c>
      <c r="B28" s="321">
        <v>38807</v>
      </c>
      <c r="C28" s="321">
        <v>41644</v>
      </c>
      <c r="D28" s="321">
        <v>106.32054794520501</v>
      </c>
      <c r="E28" s="321">
        <v>114.093150684932</v>
      </c>
      <c r="F28" s="234">
        <v>182.841095890411</v>
      </c>
      <c r="G28" s="234">
        <v>191.24931506849299</v>
      </c>
      <c r="H28" s="234">
        <v>46.863013698629999</v>
      </c>
      <c r="I28" s="234">
        <v>47.216438356163998</v>
      </c>
      <c r="J28" s="234">
        <v>229.704109589041</v>
      </c>
      <c r="K28" s="234">
        <v>238.465753424658</v>
      </c>
      <c r="L28" s="264"/>
      <c r="M28" s="258" t="s">
        <v>28</v>
      </c>
      <c r="N28" s="234">
        <v>313.81369863013703</v>
      </c>
      <c r="O28" s="234">
        <v>304.41369863013699</v>
      </c>
    </row>
    <row r="29" spans="1:20" ht="15" customHeight="1" thickBot="1">
      <c r="A29" s="258" t="s">
        <v>90</v>
      </c>
      <c r="B29" s="321">
        <v>1249</v>
      </c>
      <c r="C29" s="321">
        <v>1471</v>
      </c>
      <c r="D29" s="321">
        <v>3.4219178082189998</v>
      </c>
      <c r="E29" s="321">
        <v>4.0301369863009997</v>
      </c>
      <c r="F29" s="234">
        <v>7.846575342465</v>
      </c>
      <c r="G29" s="234">
        <v>9.013698630136</v>
      </c>
      <c r="H29" s="234">
        <v>4.4602739726019998</v>
      </c>
      <c r="I29" s="234">
        <v>4.6465753424649998</v>
      </c>
      <c r="J29" s="234">
        <v>12.306849315068</v>
      </c>
      <c r="K29" s="234">
        <v>13.660273972602001</v>
      </c>
      <c r="L29" s="263"/>
      <c r="M29" s="258" t="s">
        <v>29</v>
      </c>
      <c r="N29" s="234">
        <v>289.53424657534202</v>
      </c>
      <c r="O29" s="234">
        <v>285.96712328767097</v>
      </c>
    </row>
    <row r="30" spans="1:20" ht="15" customHeight="1" thickBot="1">
      <c r="A30" s="259" t="s">
        <v>11</v>
      </c>
      <c r="B30" s="322">
        <v>40056</v>
      </c>
      <c r="C30" s="322">
        <v>43115</v>
      </c>
      <c r="D30" s="322">
        <v>109.74246575342499</v>
      </c>
      <c r="E30" s="322">
        <v>118.123287671233</v>
      </c>
      <c r="F30" s="235">
        <v>190.68767123287699</v>
      </c>
      <c r="G30" s="235">
        <v>200.26301369863</v>
      </c>
      <c r="H30" s="235">
        <v>51.323287671232002</v>
      </c>
      <c r="I30" s="235">
        <v>51.863013698629999</v>
      </c>
      <c r="J30" s="235">
        <v>242.01095890411</v>
      </c>
      <c r="K30" s="235">
        <v>252.12602739726</v>
      </c>
      <c r="L30" s="264"/>
      <c r="M30" s="259" t="s">
        <v>27</v>
      </c>
      <c r="N30" s="235">
        <v>603.34794520547996</v>
      </c>
      <c r="O30" s="235">
        <v>590.38082191780802</v>
      </c>
    </row>
    <row r="31" spans="1:20" ht="15" customHeight="1" thickBot="1">
      <c r="A31" s="257" t="s">
        <v>36</v>
      </c>
      <c r="B31" s="322">
        <v>628276</v>
      </c>
      <c r="C31" s="323">
        <v>670489</v>
      </c>
      <c r="D31" s="322">
        <v>1721.3041095890401</v>
      </c>
      <c r="E31" s="322">
        <v>1836.95616438356</v>
      </c>
      <c r="F31" s="236">
        <v>2756.7315068493099</v>
      </c>
      <c r="G31" s="337">
        <v>2843.6575342465799</v>
      </c>
      <c r="H31" s="236">
        <v>854.98630136986299</v>
      </c>
      <c r="I31" s="236">
        <v>845.39726027397296</v>
      </c>
      <c r="J31" s="236">
        <v>3611.7178082191799</v>
      </c>
      <c r="K31" s="236">
        <v>3689.0547945205499</v>
      </c>
      <c r="L31" s="264"/>
      <c r="M31" s="257" t="s">
        <v>36</v>
      </c>
      <c r="N31" s="236">
        <v>3110.66301369863</v>
      </c>
      <c r="O31" s="236">
        <v>3147.19178082192</v>
      </c>
    </row>
    <row r="32" spans="1:20" ht="15" customHeight="1">
      <c r="A32" s="270">
        <v>46218</v>
      </c>
      <c r="B32" s="244" t="s">
        <v>91</v>
      </c>
      <c r="C32" s="318">
        <f>C31-B31</f>
        <v>42213</v>
      </c>
      <c r="D32" s="244" t="s">
        <v>91</v>
      </c>
      <c r="E32" s="318">
        <f>E31-D31</f>
        <v>115.65205479451993</v>
      </c>
      <c r="F32" s="244" t="s">
        <v>91</v>
      </c>
      <c r="G32" s="244" t="s">
        <v>91</v>
      </c>
      <c r="H32" s="244" t="s">
        <v>91</v>
      </c>
      <c r="I32" s="244" t="s">
        <v>91</v>
      </c>
      <c r="J32" s="244" t="s">
        <v>91</v>
      </c>
      <c r="K32" s="244" t="s">
        <v>91</v>
      </c>
      <c r="L32" s="233" t="s">
        <v>91</v>
      </c>
      <c r="M32" s="270">
        <v>46218</v>
      </c>
      <c r="N32" s="244" t="s">
        <v>91</v>
      </c>
      <c r="O32" s="244" t="s">
        <v>91</v>
      </c>
    </row>
    <row r="33" spans="1:20" ht="15" customHeight="1">
      <c r="A33" s="332"/>
      <c r="B33" s="270"/>
      <c r="C33" s="319">
        <f>C32/B31</f>
        <v>6.7188624107876155E-2</v>
      </c>
      <c r="D33" s="270"/>
      <c r="E33" s="319">
        <f>E32/D31</f>
        <v>6.7188624107875836E-2</v>
      </c>
      <c r="F33" s="244"/>
      <c r="G33" s="244"/>
      <c r="H33" s="244"/>
      <c r="I33" s="244"/>
      <c r="J33" s="244"/>
      <c r="K33" s="244"/>
      <c r="L33" s="233"/>
      <c r="M33" s="332"/>
      <c r="N33" s="244"/>
      <c r="O33" s="244"/>
      <c r="P33" s="233"/>
      <c r="Q33" s="233"/>
      <c r="R33" s="233"/>
      <c r="S33" s="233"/>
      <c r="T33" s="233"/>
    </row>
    <row r="34" spans="1:20">
      <c r="E34" s="324">
        <f>ROUNDDOWN(E31,-2)</f>
        <v>1800</v>
      </c>
      <c r="J34" s="247"/>
    </row>
    <row r="35" spans="1:20">
      <c r="E35" s="325"/>
      <c r="G35" s="279"/>
      <c r="H35" s="279"/>
      <c r="I35" s="279"/>
      <c r="J35" s="279"/>
      <c r="K35" s="279"/>
    </row>
    <row r="36" spans="1:20">
      <c r="Q36" s="6" t="s">
        <v>2</v>
      </c>
    </row>
    <row r="41" spans="1:20">
      <c r="J41" s="6" t="s">
        <v>2</v>
      </c>
    </row>
    <row r="42" spans="1:20">
      <c r="N42" s="6" t="s">
        <v>2</v>
      </c>
    </row>
  </sheetData>
  <mergeCells count="15">
    <mergeCell ref="Q17:T19"/>
    <mergeCell ref="S6:T9"/>
    <mergeCell ref="A2:A3"/>
    <mergeCell ref="N2:O2"/>
    <mergeCell ref="A1:O1"/>
    <mergeCell ref="F3:G3"/>
    <mergeCell ref="H3:I3"/>
    <mergeCell ref="J3:K3"/>
    <mergeCell ref="N3:O3"/>
    <mergeCell ref="Q1:AC1"/>
    <mergeCell ref="M2:M3"/>
    <mergeCell ref="R3:T3"/>
    <mergeCell ref="B3:E3"/>
    <mergeCell ref="B2:K2"/>
    <mergeCell ref="R2:T2"/>
  </mergeCells>
  <pageMargins left="0.7" right="0.7" top="0.75" bottom="0.75" header="0.3" footer="0.3"/>
  <pageSetup paperSize="9" orientation="portrait" r:id="rId1"/>
  <headerFooter>
    <oddFooter xml:space="preserve">&amp;C_x000D_&amp;1#&amp;"Calibri"&amp;10&amp;K000000  Classified as OFFICIAL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C90D1-014A-4E52-B3A9-0A04A5B7141B}">
  <sheetPr>
    <tabColor rgb="FF007FAE"/>
  </sheetPr>
  <dimension ref="A1:AC164"/>
  <sheetViews>
    <sheetView topLeftCell="D1" zoomScaleNormal="100" zoomScaleSheetLayoutView="140" workbookViewId="0">
      <selection activeCell="H10" sqref="H10"/>
    </sheetView>
  </sheetViews>
  <sheetFormatPr defaultColWidth="9.140625" defaultRowHeight="15"/>
  <cols>
    <col min="1" max="1" width="31.140625" style="143" customWidth="1"/>
    <col min="2" max="3" width="16" style="143" customWidth="1"/>
    <col min="4" max="4" width="29.42578125" style="143" customWidth="1"/>
    <col min="5" max="5" width="13.28515625" style="143" customWidth="1"/>
    <col min="6" max="6" width="3.42578125" style="2" customWidth="1"/>
    <col min="7" max="7" width="10.42578125" style="14" bestFit="1" customWidth="1"/>
    <col min="8" max="9" width="11.140625" style="14" bestFit="1" customWidth="1"/>
    <col min="10" max="10" width="3.7109375" style="14" customWidth="1"/>
    <col min="11" max="11" width="30" style="14" bestFit="1" customWidth="1"/>
    <col min="12" max="12" width="9.28515625" style="14" bestFit="1" customWidth="1"/>
    <col min="13" max="14" width="14" style="14" bestFit="1" customWidth="1"/>
    <col min="15" max="15" width="3.7109375" style="14" customWidth="1"/>
    <col min="16" max="16" width="10.42578125" style="14" bestFit="1" customWidth="1"/>
    <col min="17" max="18" width="11.140625" style="14" bestFit="1" customWidth="1"/>
    <col min="19" max="19" width="7.5703125" style="14" customWidth="1"/>
    <col min="20" max="20" width="16.7109375" style="14" bestFit="1" customWidth="1"/>
    <col min="21" max="21" width="9.28515625" style="14" bestFit="1" customWidth="1"/>
    <col min="22" max="23" width="14" style="14" bestFit="1" customWidth="1"/>
    <col min="24" max="27" width="3.7109375" style="14" customWidth="1"/>
    <col min="28" max="16384" width="9.140625" style="2"/>
  </cols>
  <sheetData>
    <row r="1" spans="1:29" ht="35.25" customHeight="1">
      <c r="A1" s="535" t="s">
        <v>190</v>
      </c>
      <c r="B1" s="535"/>
      <c r="C1" s="535"/>
      <c r="D1" s="535"/>
      <c r="E1" s="535"/>
      <c r="F1" s="14"/>
      <c r="I1" s="14" t="s">
        <v>2</v>
      </c>
    </row>
    <row r="2" spans="1:29" ht="10.5" customHeight="1">
      <c r="A2" s="292"/>
      <c r="B2" s="293"/>
      <c r="C2" s="293"/>
      <c r="D2" s="293"/>
      <c r="E2" s="293"/>
      <c r="F2" s="14"/>
    </row>
    <row r="3" spans="1:29" ht="46.5" customHeight="1">
      <c r="A3" s="294" t="s">
        <v>191</v>
      </c>
      <c r="B3" s="283" t="s">
        <v>192</v>
      </c>
      <c r="C3" s="283" t="s">
        <v>193</v>
      </c>
      <c r="D3" s="537" t="s">
        <v>194</v>
      </c>
      <c r="E3" s="538"/>
      <c r="G3" s="536" t="s">
        <v>195</v>
      </c>
      <c r="H3" s="536"/>
      <c r="I3" s="536"/>
      <c r="J3" s="536"/>
      <c r="K3" s="536"/>
      <c r="L3" s="536"/>
      <c r="M3" s="536"/>
      <c r="N3" s="536"/>
      <c r="O3" s="536"/>
      <c r="P3" s="536"/>
      <c r="Q3" s="536"/>
      <c r="R3" s="536"/>
      <c r="S3" s="536"/>
      <c r="T3" s="536"/>
      <c r="U3" s="536"/>
      <c r="V3" s="536"/>
      <c r="W3" s="536"/>
    </row>
    <row r="4" spans="1:29" ht="32.25" customHeight="1">
      <c r="A4" s="289" t="s">
        <v>196</v>
      </c>
      <c r="B4" s="290" t="s">
        <v>197</v>
      </c>
      <c r="C4" s="291" t="s">
        <v>198</v>
      </c>
      <c r="D4" s="546" t="s">
        <v>199</v>
      </c>
      <c r="E4" s="547"/>
      <c r="G4" s="541" t="s">
        <v>200</v>
      </c>
      <c r="H4" s="542"/>
      <c r="I4" s="542"/>
      <c r="J4" s="542"/>
      <c r="K4" s="542"/>
      <c r="L4" s="542"/>
      <c r="M4" s="542"/>
      <c r="N4" s="542"/>
      <c r="O4" s="78"/>
      <c r="P4" s="541" t="s">
        <v>201</v>
      </c>
      <c r="Q4" s="542"/>
      <c r="R4" s="542"/>
      <c r="S4" s="542"/>
      <c r="T4" s="542"/>
      <c r="U4" s="542"/>
      <c r="V4" s="542"/>
      <c r="W4" s="542"/>
    </row>
    <row r="5" spans="1:29" ht="15.75" customHeight="1">
      <c r="A5" s="198" t="s">
        <v>202</v>
      </c>
      <c r="B5" s="198" t="s">
        <v>167</v>
      </c>
      <c r="C5" s="198" t="s">
        <v>167</v>
      </c>
      <c r="D5" s="198"/>
      <c r="E5" s="198" t="s">
        <v>167</v>
      </c>
      <c r="F5" s="15"/>
      <c r="G5" s="543"/>
      <c r="H5" s="544"/>
      <c r="I5" s="544"/>
      <c r="J5" s="544"/>
      <c r="K5" s="544"/>
      <c r="L5" s="544"/>
      <c r="M5" s="544"/>
      <c r="N5" s="544"/>
      <c r="P5" s="543"/>
      <c r="Q5" s="544"/>
      <c r="R5" s="544"/>
      <c r="S5" s="544"/>
      <c r="T5" s="544"/>
      <c r="U5" s="544"/>
      <c r="V5" s="544"/>
      <c r="W5" s="544"/>
    </row>
    <row r="6" spans="1:29" ht="15.75" customHeight="1">
      <c r="A6" s="266" t="s">
        <v>25</v>
      </c>
      <c r="B6" s="160">
        <v>0.58618207988399995</v>
      </c>
      <c r="C6" s="160">
        <v>0.89115281501300003</v>
      </c>
      <c r="D6" s="265" t="s">
        <v>28</v>
      </c>
      <c r="E6" s="160">
        <v>0.81598346922800002</v>
      </c>
      <c r="G6" s="548" t="s">
        <v>283</v>
      </c>
      <c r="H6" s="549"/>
      <c r="I6" s="549"/>
      <c r="J6" s="549"/>
      <c r="K6" s="549"/>
      <c r="L6" s="549"/>
      <c r="M6" s="549"/>
      <c r="N6" s="549"/>
      <c r="P6" s="548" t="s">
        <v>283</v>
      </c>
      <c r="Q6" s="549"/>
      <c r="R6" s="549"/>
      <c r="S6" s="549"/>
      <c r="T6" s="549"/>
      <c r="U6" s="549"/>
      <c r="V6" s="549"/>
      <c r="W6" s="549"/>
    </row>
    <row r="7" spans="1:29" ht="15.75" customHeight="1" thickBot="1">
      <c r="A7" s="266" t="s">
        <v>26</v>
      </c>
      <c r="B7" s="160">
        <v>0.78431372549</v>
      </c>
      <c r="C7" s="160">
        <v>0.95904436859999997</v>
      </c>
      <c r="D7" s="265" t="s">
        <v>29</v>
      </c>
      <c r="E7" s="160">
        <v>0.83293906517600003</v>
      </c>
      <c r="G7" s="550" t="s">
        <v>203</v>
      </c>
      <c r="H7" s="544"/>
      <c r="I7" s="544"/>
      <c r="J7" s="6"/>
      <c r="K7" s="540" t="s">
        <v>204</v>
      </c>
      <c r="L7" s="544"/>
      <c r="M7" s="544"/>
      <c r="N7" s="544"/>
      <c r="P7" s="550" t="s">
        <v>203</v>
      </c>
      <c r="Q7" s="544"/>
      <c r="R7" s="544"/>
      <c r="S7" s="545" t="s">
        <v>205</v>
      </c>
      <c r="T7" s="540" t="s">
        <v>206</v>
      </c>
      <c r="U7" s="544"/>
      <c r="V7" s="544"/>
      <c r="W7" s="544"/>
    </row>
    <row r="8" spans="1:29" ht="15.75" customHeight="1" thickBot="1">
      <c r="A8" s="266" t="s">
        <v>24</v>
      </c>
      <c r="B8" s="160">
        <v>0.59973181361000005</v>
      </c>
      <c r="C8" s="160">
        <v>0.89609743972099998</v>
      </c>
      <c r="D8" s="265" t="s">
        <v>27</v>
      </c>
      <c r="E8" s="160">
        <v>0.82287419194400002</v>
      </c>
      <c r="G8" s="220" t="s">
        <v>207</v>
      </c>
      <c r="H8" s="220" t="s">
        <v>38</v>
      </c>
      <c r="I8" s="220" t="s">
        <v>39</v>
      </c>
      <c r="J8" s="6"/>
      <c r="K8" s="220" t="s">
        <v>208</v>
      </c>
      <c r="L8" s="220" t="s">
        <v>209</v>
      </c>
      <c r="M8" s="220" t="s">
        <v>210</v>
      </c>
      <c r="N8" s="220" t="s">
        <v>211</v>
      </c>
      <c r="O8"/>
      <c r="P8" s="220" t="s">
        <v>207</v>
      </c>
      <c r="Q8" s="220" t="s">
        <v>38</v>
      </c>
      <c r="R8" s="220" t="s">
        <v>39</v>
      </c>
      <c r="S8" s="545"/>
      <c r="T8" s="220" t="s">
        <v>212</v>
      </c>
      <c r="U8" s="220" t="s">
        <v>209</v>
      </c>
      <c r="V8" s="220" t="s">
        <v>210</v>
      </c>
      <c r="W8" s="220" t="s">
        <v>211</v>
      </c>
      <c r="X8"/>
      <c r="Y8"/>
      <c r="Z8"/>
      <c r="AA8"/>
    </row>
    <row r="9" spans="1:29" ht="15.75" customHeight="1" thickBot="1">
      <c r="A9" s="266" t="s">
        <v>22</v>
      </c>
      <c r="B9" s="160">
        <v>0.35344827586200001</v>
      </c>
      <c r="C9" s="160">
        <v>0.774913093858</v>
      </c>
      <c r="D9" s="265" t="s">
        <v>31</v>
      </c>
      <c r="E9" s="160">
        <v>0.75024884625800004</v>
      </c>
      <c r="G9" s="221" t="s">
        <v>213</v>
      </c>
      <c r="H9" s="303">
        <v>13</v>
      </c>
      <c r="I9" s="303">
        <v>26.1</v>
      </c>
      <c r="J9" s="6"/>
      <c r="K9" s="221" t="s">
        <v>17</v>
      </c>
      <c r="L9" s="221" t="s">
        <v>213</v>
      </c>
      <c r="M9" s="303">
        <v>9.9</v>
      </c>
      <c r="N9" s="303">
        <v>21.2</v>
      </c>
      <c r="P9" s="221" t="s">
        <v>213</v>
      </c>
      <c r="Q9" s="336">
        <v>13</v>
      </c>
      <c r="R9" s="336">
        <v>26.1</v>
      </c>
      <c r="S9" s="6" t="b">
        <f>IF(AND(H9=Q9), (I9=R9), "false")</f>
        <v>1</v>
      </c>
      <c r="T9" s="221" t="s">
        <v>31</v>
      </c>
      <c r="U9" s="221" t="s">
        <v>213</v>
      </c>
      <c r="V9" s="303">
        <v>16.100000000000001</v>
      </c>
      <c r="W9" s="303">
        <v>28.3</v>
      </c>
    </row>
    <row r="10" spans="1:29" ht="15.75" customHeight="1" thickBot="1">
      <c r="A10" s="266" t="s">
        <v>23</v>
      </c>
      <c r="B10" s="160">
        <v>0.450210378681</v>
      </c>
      <c r="C10" s="160">
        <v>0.82352941176399996</v>
      </c>
      <c r="D10" s="265" t="s">
        <v>32</v>
      </c>
      <c r="E10" s="160">
        <v>0.78809116494599996</v>
      </c>
      <c r="G10" s="221" t="s">
        <v>47</v>
      </c>
      <c r="H10" s="303">
        <v>8.5</v>
      </c>
      <c r="I10" s="303">
        <v>17.5</v>
      </c>
      <c r="J10" s="6"/>
      <c r="K10" s="221" t="s">
        <v>17</v>
      </c>
      <c r="L10" s="221" t="s">
        <v>47</v>
      </c>
      <c r="M10" s="303">
        <v>7.9</v>
      </c>
      <c r="N10" s="303">
        <v>18.100000000000001</v>
      </c>
      <c r="P10" s="221" t="s">
        <v>47</v>
      </c>
      <c r="Q10" s="336">
        <v>8.5</v>
      </c>
      <c r="R10" s="336">
        <v>17.5</v>
      </c>
      <c r="S10" s="6" t="b">
        <f t="shared" ref="S10:S13" si="0">IF(AND(H10=Q10), (I10=R10), "false")</f>
        <v>1</v>
      </c>
      <c r="T10" s="221" t="s">
        <v>31</v>
      </c>
      <c r="U10" s="221" t="s">
        <v>47</v>
      </c>
      <c r="V10" s="303">
        <v>9.5</v>
      </c>
      <c r="W10" s="303">
        <v>18.2</v>
      </c>
      <c r="AC10" s="2" t="s">
        <v>2</v>
      </c>
    </row>
    <row r="11" spans="1:29" ht="15.75" customHeight="1" thickBot="1">
      <c r="A11" s="266" t="s">
        <v>21</v>
      </c>
      <c r="B11" s="160">
        <v>0.39405532666199999</v>
      </c>
      <c r="C11" s="160">
        <v>0.79379982285200001</v>
      </c>
      <c r="D11" s="265" t="s">
        <v>33</v>
      </c>
      <c r="E11" s="160">
        <v>0.69717599596500002</v>
      </c>
      <c r="G11" s="221" t="s">
        <v>48</v>
      </c>
      <c r="H11" s="303">
        <v>11.8</v>
      </c>
      <c r="I11" s="303">
        <v>23.5</v>
      </c>
      <c r="J11" s="6"/>
      <c r="K11" s="221" t="s">
        <v>17</v>
      </c>
      <c r="L11" s="221" t="s">
        <v>48</v>
      </c>
      <c r="M11" s="303">
        <v>9.6</v>
      </c>
      <c r="N11" s="303">
        <v>20.6</v>
      </c>
      <c r="P11" s="221" t="s">
        <v>48</v>
      </c>
      <c r="Q11" s="336">
        <v>11.8</v>
      </c>
      <c r="R11" s="336">
        <v>23.5</v>
      </c>
      <c r="S11" s="6" t="b">
        <f t="shared" si="0"/>
        <v>1</v>
      </c>
      <c r="T11" s="221" t="s">
        <v>31</v>
      </c>
      <c r="U11" s="221" t="s">
        <v>48</v>
      </c>
      <c r="V11" s="303">
        <v>13.6</v>
      </c>
      <c r="W11" s="303">
        <v>24.9</v>
      </c>
    </row>
    <row r="12" spans="1:29" ht="15.75" customHeight="1" thickBot="1">
      <c r="A12" s="266" t="s">
        <v>35</v>
      </c>
      <c r="B12" s="160">
        <v>0.40108892921900002</v>
      </c>
      <c r="C12" s="160">
        <v>0.82491467576699995</v>
      </c>
      <c r="D12" s="265" t="s">
        <v>30</v>
      </c>
      <c r="E12" s="160">
        <v>0.75129026687800005</v>
      </c>
      <c r="G12" s="221" t="s">
        <v>49</v>
      </c>
      <c r="H12" s="303">
        <v>14.1</v>
      </c>
      <c r="I12" s="303">
        <v>27.2</v>
      </c>
      <c r="J12" s="6"/>
      <c r="K12" s="221" t="s">
        <v>17</v>
      </c>
      <c r="L12" s="221" t="s">
        <v>49</v>
      </c>
      <c r="M12" s="303">
        <v>10.1</v>
      </c>
      <c r="N12" s="303">
        <v>21.5</v>
      </c>
      <c r="P12" s="221" t="s">
        <v>49</v>
      </c>
      <c r="Q12" s="336">
        <v>14.1</v>
      </c>
      <c r="R12" s="336">
        <v>27.2</v>
      </c>
      <c r="S12" s="6" t="b">
        <f t="shared" si="0"/>
        <v>1</v>
      </c>
      <c r="T12" s="221" t="s">
        <v>31</v>
      </c>
      <c r="U12" s="221" t="s">
        <v>49</v>
      </c>
      <c r="V12" s="303">
        <v>18.7</v>
      </c>
      <c r="W12" s="303">
        <v>29.8</v>
      </c>
    </row>
    <row r="13" spans="1:29" ht="15.75" customHeight="1" thickBot="1">
      <c r="A13" s="266" t="s">
        <v>34</v>
      </c>
      <c r="B13" s="160">
        <v>0.40108892921900002</v>
      </c>
      <c r="C13" s="160">
        <v>0.82491467576699995</v>
      </c>
      <c r="D13" s="265" t="s">
        <v>35</v>
      </c>
      <c r="E13" s="160">
        <v>0.794795836669</v>
      </c>
      <c r="G13" s="221" t="s">
        <v>50</v>
      </c>
      <c r="H13" s="303">
        <v>25.8</v>
      </c>
      <c r="I13" s="303">
        <v>62.2</v>
      </c>
      <c r="J13" s="6"/>
      <c r="K13" s="221" t="s">
        <v>17</v>
      </c>
      <c r="L13" s="221" t="s">
        <v>50</v>
      </c>
      <c r="M13" s="303">
        <v>18.3</v>
      </c>
      <c r="N13" s="303">
        <v>52.5</v>
      </c>
      <c r="P13" s="221" t="s">
        <v>50</v>
      </c>
      <c r="Q13" s="336">
        <v>25.8</v>
      </c>
      <c r="R13" s="336">
        <v>62.2</v>
      </c>
      <c r="S13" s="6" t="b">
        <f t="shared" si="0"/>
        <v>1</v>
      </c>
      <c r="T13" s="221" t="s">
        <v>31</v>
      </c>
      <c r="U13" s="221" t="s">
        <v>50</v>
      </c>
      <c r="V13" s="303">
        <v>36.5</v>
      </c>
      <c r="W13" s="303">
        <v>70.8</v>
      </c>
    </row>
    <row r="14" spans="1:29" ht="15.75" customHeight="1" thickBot="1">
      <c r="A14" s="266" t="s">
        <v>31</v>
      </c>
      <c r="B14" s="160">
        <v>0.32155172413700001</v>
      </c>
      <c r="C14" s="160">
        <v>0.75172890732999997</v>
      </c>
      <c r="D14" s="265" t="s">
        <v>34</v>
      </c>
      <c r="E14" s="160">
        <v>0.794795836669</v>
      </c>
      <c r="G14" s="233"/>
      <c r="H14" s="244" t="s">
        <v>91</v>
      </c>
      <c r="I14" s="244" t="s">
        <v>91</v>
      </c>
      <c r="J14" s="6"/>
      <c r="K14" s="221" t="s">
        <v>14</v>
      </c>
      <c r="L14" s="221" t="s">
        <v>213</v>
      </c>
      <c r="M14" s="303">
        <v>9.6</v>
      </c>
      <c r="N14" s="303">
        <v>18</v>
      </c>
      <c r="P14" s="233"/>
      <c r="Q14" s="244" t="s">
        <v>91</v>
      </c>
      <c r="R14" s="244" t="s">
        <v>91</v>
      </c>
      <c r="S14" s="6"/>
      <c r="T14" s="221" t="s">
        <v>12</v>
      </c>
      <c r="U14" s="221" t="s">
        <v>213</v>
      </c>
      <c r="V14" s="303">
        <v>11.2</v>
      </c>
      <c r="W14" s="303">
        <v>22.5</v>
      </c>
    </row>
    <row r="15" spans="1:29" ht="15.75" customHeight="1" thickBot="1">
      <c r="A15" s="266" t="s">
        <v>32</v>
      </c>
      <c r="B15" s="160">
        <v>0.41965029142299998</v>
      </c>
      <c r="C15" s="160">
        <v>0.80938914027099995</v>
      </c>
      <c r="D15" s="265" t="s">
        <v>22</v>
      </c>
      <c r="E15" s="160">
        <v>0.72371025201200001</v>
      </c>
      <c r="H15" s="6"/>
      <c r="I15" s="6"/>
      <c r="J15" s="6"/>
      <c r="K15" s="221" t="s">
        <v>14</v>
      </c>
      <c r="L15" s="221" t="s">
        <v>47</v>
      </c>
      <c r="M15" s="303">
        <v>7.4</v>
      </c>
      <c r="N15" s="303">
        <v>14</v>
      </c>
      <c r="P15" s="6"/>
      <c r="Q15" s="6"/>
      <c r="R15" s="6"/>
      <c r="S15" s="6"/>
      <c r="T15" s="221" t="s">
        <v>12</v>
      </c>
      <c r="U15" s="221" t="s">
        <v>47</v>
      </c>
      <c r="V15" s="303">
        <v>8.3000000000000007</v>
      </c>
      <c r="W15" s="303">
        <v>17.3</v>
      </c>
    </row>
    <row r="16" spans="1:29" ht="15.75" customHeight="1" thickBot="1">
      <c r="A16" s="266" t="s">
        <v>33</v>
      </c>
      <c r="B16" s="160">
        <v>0.35964912280700001</v>
      </c>
      <c r="C16" s="160">
        <v>0.80658436213899998</v>
      </c>
      <c r="D16" s="265" t="s">
        <v>23</v>
      </c>
      <c r="E16" s="160">
        <v>0.72855464159799999</v>
      </c>
      <c r="G16" s="335"/>
      <c r="H16" s="270">
        <v>46218</v>
      </c>
      <c r="I16" s="6"/>
      <c r="J16" s="6"/>
      <c r="K16" s="221" t="s">
        <v>14</v>
      </c>
      <c r="L16" s="221" t="s">
        <v>48</v>
      </c>
      <c r="M16" s="303">
        <v>9.1</v>
      </c>
      <c r="N16" s="303">
        <v>16.899999999999999</v>
      </c>
      <c r="P16" s="335"/>
      <c r="Q16" s="270">
        <v>46218</v>
      </c>
      <c r="R16" s="6"/>
      <c r="S16" s="6"/>
      <c r="T16" s="221" t="s">
        <v>12</v>
      </c>
      <c r="U16" s="221" t="s">
        <v>48</v>
      </c>
      <c r="V16" s="303">
        <v>10.6</v>
      </c>
      <c r="W16" s="303">
        <v>21.8</v>
      </c>
    </row>
    <row r="17" spans="1:23" ht="15.75" customHeight="1" thickBot="1">
      <c r="A17" s="266" t="s">
        <v>30</v>
      </c>
      <c r="B17" s="160">
        <v>0.36787717744300003</v>
      </c>
      <c r="C17" s="160">
        <v>0.789794536012</v>
      </c>
      <c r="D17" s="265" t="s">
        <v>21</v>
      </c>
      <c r="E17" s="160">
        <v>0.724598642387</v>
      </c>
      <c r="G17" s="332"/>
      <c r="H17" s="332"/>
      <c r="I17" s="6"/>
      <c r="J17" s="6"/>
      <c r="K17" s="221" t="s">
        <v>14</v>
      </c>
      <c r="L17" s="221" t="s">
        <v>49</v>
      </c>
      <c r="M17" s="303">
        <v>9.9</v>
      </c>
      <c r="N17" s="303">
        <v>18.399999999999999</v>
      </c>
      <c r="P17" s="335"/>
      <c r="Q17" s="332"/>
      <c r="R17" s="6"/>
      <c r="S17" s="6"/>
      <c r="T17" s="221" t="s">
        <v>12</v>
      </c>
      <c r="U17" s="221" t="s">
        <v>49</v>
      </c>
      <c r="V17" s="303">
        <v>11.5</v>
      </c>
      <c r="W17" s="303">
        <v>22.9</v>
      </c>
    </row>
    <row r="18" spans="1:23" ht="15.75" customHeight="1" thickBot="1">
      <c r="A18" s="266" t="s">
        <v>28</v>
      </c>
      <c r="B18" s="160">
        <v>0.37343852728400001</v>
      </c>
      <c r="C18" s="160">
        <v>0.79505468378499999</v>
      </c>
      <c r="D18" s="265" t="s">
        <v>25</v>
      </c>
      <c r="E18" s="160">
        <v>0.63390485389999995</v>
      </c>
      <c r="G18" s="6"/>
      <c r="H18" s="6" t="s">
        <v>2</v>
      </c>
      <c r="I18" s="6"/>
      <c r="J18" s="6"/>
      <c r="K18" s="221" t="s">
        <v>14</v>
      </c>
      <c r="L18" s="221" t="s">
        <v>50</v>
      </c>
      <c r="M18" s="303">
        <v>18.8</v>
      </c>
      <c r="N18" s="303">
        <v>51.3</v>
      </c>
      <c r="P18" s="6"/>
      <c r="Q18" s="6"/>
      <c r="R18" s="6"/>
      <c r="S18" s="6"/>
      <c r="T18" s="221" t="s">
        <v>12</v>
      </c>
      <c r="U18" s="221" t="s">
        <v>50</v>
      </c>
      <c r="V18" s="303">
        <v>24.1</v>
      </c>
      <c r="W18" s="303">
        <v>60.2</v>
      </c>
    </row>
    <row r="19" spans="1:23" ht="15.75" customHeight="1" thickBot="1">
      <c r="A19" s="266" t="s">
        <v>29</v>
      </c>
      <c r="B19" s="160">
        <v>0.33078231292499999</v>
      </c>
      <c r="C19" s="160">
        <v>0.77517985611499995</v>
      </c>
      <c r="D19" s="265" t="s">
        <v>26</v>
      </c>
      <c r="E19" s="160">
        <v>0.78125</v>
      </c>
      <c r="G19" s="6"/>
      <c r="H19" s="6"/>
      <c r="I19" s="6"/>
      <c r="J19" s="6"/>
      <c r="K19" s="221" t="s">
        <v>34</v>
      </c>
      <c r="L19" s="221" t="s">
        <v>213</v>
      </c>
      <c r="M19" s="303">
        <v>14.3</v>
      </c>
      <c r="N19" s="303">
        <v>26.9</v>
      </c>
      <c r="P19" s="6"/>
      <c r="Q19" s="6"/>
      <c r="R19" s="6"/>
      <c r="S19" s="6"/>
      <c r="T19" s="221" t="s">
        <v>20</v>
      </c>
      <c r="U19" s="221" t="s">
        <v>213</v>
      </c>
      <c r="V19" s="303">
        <v>10.199999999999999</v>
      </c>
      <c r="W19" s="303">
        <v>22.1</v>
      </c>
    </row>
    <row r="20" spans="1:23" ht="15.75" customHeight="1" thickBot="1">
      <c r="A20" s="266" t="s">
        <v>27</v>
      </c>
      <c r="B20" s="160">
        <v>0.35483870967699999</v>
      </c>
      <c r="C20" s="160">
        <v>0.78626359055899997</v>
      </c>
      <c r="D20" s="265" t="s">
        <v>24</v>
      </c>
      <c r="E20" s="160">
        <v>0.63503474718399999</v>
      </c>
      <c r="G20" s="6"/>
      <c r="H20" s="6"/>
      <c r="I20" s="6"/>
      <c r="J20" s="6"/>
      <c r="K20" s="221" t="s">
        <v>34</v>
      </c>
      <c r="L20" s="221" t="s">
        <v>47</v>
      </c>
      <c r="M20" s="303">
        <v>8.6999999999999993</v>
      </c>
      <c r="N20" s="303">
        <v>16.600000000000001</v>
      </c>
      <c r="P20" s="6"/>
      <c r="Q20" s="6"/>
      <c r="R20" s="6"/>
      <c r="S20" s="6"/>
      <c r="T20" s="221" t="s">
        <v>20</v>
      </c>
      <c r="U20" s="221" t="s">
        <v>47</v>
      </c>
      <c r="V20" s="303">
        <v>8.1999999999999993</v>
      </c>
      <c r="W20" s="303">
        <v>19.2</v>
      </c>
    </row>
    <row r="21" spans="1:23" ht="15.75" customHeight="1" thickBot="1">
      <c r="A21" s="266" t="s">
        <v>12</v>
      </c>
      <c r="B21" s="160">
        <v>0.49331963001000001</v>
      </c>
      <c r="C21" s="160">
        <v>0.85472779369600005</v>
      </c>
      <c r="D21" s="265" t="s">
        <v>18</v>
      </c>
      <c r="E21" s="160">
        <v>0.81631205673700002</v>
      </c>
      <c r="G21" s="6"/>
      <c r="H21" s="6"/>
      <c r="I21" s="6"/>
      <c r="J21" s="6"/>
      <c r="K21" s="221" t="s">
        <v>34</v>
      </c>
      <c r="L21" s="221" t="s">
        <v>48</v>
      </c>
      <c r="M21" s="303">
        <v>12.2</v>
      </c>
      <c r="N21" s="303">
        <v>22.9</v>
      </c>
      <c r="P21" s="222"/>
      <c r="Q21" s="6"/>
      <c r="R21" s="6" t="s">
        <v>2</v>
      </c>
      <c r="S21" s="6"/>
      <c r="T21" s="221" t="s">
        <v>20</v>
      </c>
      <c r="U21" s="221" t="s">
        <v>48</v>
      </c>
      <c r="V21" s="303">
        <v>9.6999999999999993</v>
      </c>
      <c r="W21" s="303">
        <v>21.2</v>
      </c>
    </row>
    <row r="22" spans="1:23" ht="15.75" customHeight="1" thickBot="1">
      <c r="A22" s="266" t="s">
        <v>90</v>
      </c>
      <c r="B22" s="160">
        <v>0.78612716763000001</v>
      </c>
      <c r="C22" s="160">
        <v>0.94174757281499999</v>
      </c>
      <c r="D22" s="265" t="s">
        <v>19</v>
      </c>
      <c r="E22" s="160">
        <v>0.5</v>
      </c>
      <c r="G22" s="6"/>
      <c r="H22" s="6" t="s">
        <v>2</v>
      </c>
      <c r="I22" s="6"/>
      <c r="J22" s="6"/>
      <c r="K22" s="221" t="s">
        <v>34</v>
      </c>
      <c r="L22" s="221" t="s">
        <v>49</v>
      </c>
      <c r="M22" s="303">
        <v>16</v>
      </c>
      <c r="N22" s="303">
        <v>28.3</v>
      </c>
      <c r="P22" s="6"/>
      <c r="Q22" s="6"/>
      <c r="R22" s="6"/>
      <c r="S22" s="6"/>
      <c r="T22" s="221" t="s">
        <v>20</v>
      </c>
      <c r="U22" s="221" t="s">
        <v>49</v>
      </c>
      <c r="V22" s="303">
        <v>10.4</v>
      </c>
      <c r="W22" s="303">
        <v>22.4</v>
      </c>
    </row>
    <row r="23" spans="1:23" ht="15.75" customHeight="1" thickBot="1">
      <c r="A23" s="266" t="s">
        <v>11</v>
      </c>
      <c r="B23" s="160">
        <v>0.51722510618200002</v>
      </c>
      <c r="C23" s="160">
        <v>0.86180573835200003</v>
      </c>
      <c r="D23" s="265" t="s">
        <v>20</v>
      </c>
      <c r="E23" s="160">
        <v>0.66030259365900001</v>
      </c>
      <c r="G23" s="6"/>
      <c r="H23" s="6" t="s">
        <v>2</v>
      </c>
      <c r="I23" s="6"/>
      <c r="J23" s="6"/>
      <c r="K23" s="221" t="s">
        <v>34</v>
      </c>
      <c r="L23" s="221" t="s">
        <v>50</v>
      </c>
      <c r="M23" s="303">
        <v>28.3</v>
      </c>
      <c r="N23" s="303">
        <v>63.6</v>
      </c>
      <c r="P23" s="6"/>
      <c r="Q23" s="6" t="s">
        <v>2</v>
      </c>
      <c r="R23" s="6"/>
      <c r="S23" s="6"/>
      <c r="T23" s="221" t="s">
        <v>20</v>
      </c>
      <c r="U23" s="221" t="s">
        <v>50</v>
      </c>
      <c r="V23" s="303">
        <v>18.600000000000001</v>
      </c>
      <c r="W23" s="303">
        <v>52.4</v>
      </c>
    </row>
    <row r="24" spans="1:23" ht="15.75" customHeight="1" thickBot="1">
      <c r="A24" s="266" t="s">
        <v>15</v>
      </c>
      <c r="B24" s="160">
        <v>0.79259259259199999</v>
      </c>
      <c r="C24" s="160">
        <v>0.93961038960999999</v>
      </c>
      <c r="D24" s="265" t="s">
        <v>17</v>
      </c>
      <c r="E24" s="160">
        <v>0.71275071633200004</v>
      </c>
      <c r="G24" s="6"/>
      <c r="H24" s="6"/>
      <c r="I24" s="6"/>
      <c r="J24" s="6"/>
      <c r="K24" s="221" t="s">
        <v>27</v>
      </c>
      <c r="L24" s="221" t="s">
        <v>213</v>
      </c>
      <c r="M24" s="303">
        <v>14.9</v>
      </c>
      <c r="N24" s="303">
        <v>27.5</v>
      </c>
      <c r="P24" s="6"/>
      <c r="Q24" s="6" t="s">
        <v>2</v>
      </c>
      <c r="R24" s="6" t="s">
        <v>2</v>
      </c>
      <c r="S24" s="6"/>
      <c r="T24" s="221" t="s">
        <v>28</v>
      </c>
      <c r="U24" s="221" t="s">
        <v>213</v>
      </c>
      <c r="V24" s="303">
        <v>16</v>
      </c>
      <c r="W24" s="303">
        <v>28.3</v>
      </c>
    </row>
    <row r="25" spans="1:23" ht="15.75" customHeight="1" thickBot="1">
      <c r="A25" s="266" t="s">
        <v>16</v>
      </c>
      <c r="B25" s="160">
        <v>0.58057584873199997</v>
      </c>
      <c r="C25" s="160">
        <v>0.876503805548</v>
      </c>
      <c r="D25" s="265" t="s">
        <v>15</v>
      </c>
      <c r="E25" s="160">
        <v>0.64516129032199998</v>
      </c>
      <c r="G25" s="6"/>
      <c r="H25" s="6" t="s">
        <v>2</v>
      </c>
      <c r="I25" s="6"/>
      <c r="J25" s="6"/>
      <c r="K25" s="221" t="s">
        <v>27</v>
      </c>
      <c r="L25" s="221" t="s">
        <v>47</v>
      </c>
      <c r="M25" s="303">
        <v>8.4</v>
      </c>
      <c r="N25" s="303">
        <v>16.600000000000001</v>
      </c>
      <c r="P25" s="6"/>
      <c r="Q25" s="6"/>
      <c r="R25" s="6"/>
      <c r="S25" s="6"/>
      <c r="T25" s="221" t="s">
        <v>28</v>
      </c>
      <c r="U25" s="221" t="s">
        <v>47</v>
      </c>
      <c r="V25" s="303">
        <v>8.8000000000000007</v>
      </c>
      <c r="W25" s="303">
        <v>17.899999999999999</v>
      </c>
    </row>
    <row r="26" spans="1:23" ht="15.75" customHeight="1" thickBot="1">
      <c r="A26" s="266" t="s">
        <v>14</v>
      </c>
      <c r="B26" s="160">
        <v>0.62824783477599999</v>
      </c>
      <c r="C26" s="160">
        <v>0.89381792267899995</v>
      </c>
      <c r="D26" s="265" t="s">
        <v>16</v>
      </c>
      <c r="E26" s="160">
        <v>0.85791561485699996</v>
      </c>
      <c r="G26" s="6"/>
      <c r="H26" s="6"/>
      <c r="I26" s="6"/>
      <c r="J26" s="6"/>
      <c r="K26" s="221" t="s">
        <v>27</v>
      </c>
      <c r="L26" s="221" t="s">
        <v>48</v>
      </c>
      <c r="M26" s="303">
        <v>12.5</v>
      </c>
      <c r="N26" s="303">
        <v>24.1</v>
      </c>
      <c r="P26" s="6"/>
      <c r="Q26" s="6"/>
      <c r="R26" s="6" t="s">
        <v>2</v>
      </c>
      <c r="S26" s="6"/>
      <c r="T26" s="221" t="s">
        <v>28</v>
      </c>
      <c r="U26" s="221" t="s">
        <v>48</v>
      </c>
      <c r="V26" s="303">
        <v>13.5</v>
      </c>
      <c r="W26" s="303">
        <v>25.3</v>
      </c>
    </row>
    <row r="27" spans="1:23" ht="15.75" customHeight="1" thickBot="1">
      <c r="A27" s="266" t="s">
        <v>18</v>
      </c>
      <c r="B27" s="160">
        <v>0.57570004746000003</v>
      </c>
      <c r="C27" s="160">
        <v>0.891251307075</v>
      </c>
      <c r="D27" s="265" t="s">
        <v>14</v>
      </c>
      <c r="E27" s="160">
        <v>0.85326278659599997</v>
      </c>
      <c r="G27" s="6"/>
      <c r="H27" s="6"/>
      <c r="I27" s="6"/>
      <c r="J27" s="6"/>
      <c r="K27" s="221" t="s">
        <v>27</v>
      </c>
      <c r="L27" s="221" t="s">
        <v>49</v>
      </c>
      <c r="M27" s="303">
        <v>17</v>
      </c>
      <c r="N27" s="303">
        <v>28.9</v>
      </c>
      <c r="P27" s="6"/>
      <c r="Q27" s="6" t="s">
        <v>2</v>
      </c>
      <c r="R27" s="6" t="s">
        <v>2</v>
      </c>
      <c r="S27" s="6"/>
      <c r="T27" s="221" t="s">
        <v>28</v>
      </c>
      <c r="U27" s="221" t="s">
        <v>49</v>
      </c>
      <c r="V27" s="303">
        <v>18.2</v>
      </c>
      <c r="W27" s="303">
        <v>29.6</v>
      </c>
    </row>
    <row r="28" spans="1:23" ht="15.75" customHeight="1" thickBot="1">
      <c r="A28" s="266" t="s">
        <v>19</v>
      </c>
      <c r="B28" s="160">
        <v>0.72727272727199999</v>
      </c>
      <c r="C28" s="160">
        <v>0.94009216589800004</v>
      </c>
      <c r="D28" s="265" t="s">
        <v>12</v>
      </c>
      <c r="E28" s="160">
        <v>0.74004606778500004</v>
      </c>
      <c r="G28" s="6"/>
      <c r="H28" s="6"/>
      <c r="I28" s="6"/>
      <c r="J28" s="6"/>
      <c r="K28" s="221" t="s">
        <v>27</v>
      </c>
      <c r="L28" s="221" t="s">
        <v>50</v>
      </c>
      <c r="M28" s="303">
        <v>33</v>
      </c>
      <c r="N28" s="303">
        <v>67.599999999999994</v>
      </c>
      <c r="P28" s="6"/>
      <c r="Q28" s="6"/>
      <c r="R28" s="6"/>
      <c r="S28" s="6"/>
      <c r="T28" s="221" t="s">
        <v>28</v>
      </c>
      <c r="U28" s="221" t="s">
        <v>50</v>
      </c>
      <c r="V28" s="303">
        <v>34.4</v>
      </c>
      <c r="W28" s="303">
        <v>68.7</v>
      </c>
    </row>
    <row r="29" spans="1:23" ht="15.75" customHeight="1" thickBot="1">
      <c r="A29" s="266" t="s">
        <v>20</v>
      </c>
      <c r="B29" s="160">
        <v>0.55204835460000001</v>
      </c>
      <c r="C29" s="160">
        <v>0.89539170506900001</v>
      </c>
      <c r="D29" s="265" t="s">
        <v>90</v>
      </c>
      <c r="E29" s="160">
        <v>0.28571428571399998</v>
      </c>
      <c r="G29" s="6"/>
      <c r="H29" s="6"/>
      <c r="I29" s="6"/>
      <c r="J29" s="6"/>
      <c r="K29" s="221" t="s">
        <v>30</v>
      </c>
      <c r="L29" s="221" t="s">
        <v>213</v>
      </c>
      <c r="M29" s="303">
        <v>15.3</v>
      </c>
      <c r="N29" s="303">
        <v>27.9</v>
      </c>
      <c r="P29" s="6"/>
      <c r="Q29" s="6" t="s">
        <v>2</v>
      </c>
      <c r="R29" s="6"/>
      <c r="S29" s="6"/>
      <c r="T29" s="221" t="s">
        <v>23</v>
      </c>
      <c r="U29" s="221" t="s">
        <v>213</v>
      </c>
      <c r="V29" s="303">
        <v>11.7</v>
      </c>
      <c r="W29" s="303">
        <v>24.9</v>
      </c>
    </row>
    <row r="30" spans="1:23" ht="15.75" customHeight="1" thickBot="1">
      <c r="A30" s="266" t="s">
        <v>17</v>
      </c>
      <c r="B30" s="160">
        <v>0.57115953726099999</v>
      </c>
      <c r="C30" s="160">
        <v>0.89497716894900003</v>
      </c>
      <c r="D30" s="265" t="s">
        <v>11</v>
      </c>
      <c r="E30" s="160">
        <v>0.73900196979599997</v>
      </c>
      <c r="G30" s="6"/>
      <c r="H30" s="6"/>
      <c r="I30" s="6"/>
      <c r="J30" s="6"/>
      <c r="K30" s="221" t="s">
        <v>30</v>
      </c>
      <c r="L30" s="221" t="s">
        <v>47</v>
      </c>
      <c r="M30" s="303">
        <v>9</v>
      </c>
      <c r="N30" s="303">
        <v>17.7</v>
      </c>
      <c r="P30" s="6"/>
      <c r="Q30" s="6"/>
      <c r="R30" s="6"/>
      <c r="S30" s="6"/>
      <c r="T30" s="221" t="s">
        <v>23</v>
      </c>
      <c r="U30" s="221" t="s">
        <v>47</v>
      </c>
      <c r="V30" s="303">
        <v>8.6</v>
      </c>
      <c r="W30" s="303">
        <v>18.5</v>
      </c>
    </row>
    <row r="31" spans="1:23" ht="15.75" customHeight="1" thickBot="1">
      <c r="A31" s="267" t="s">
        <v>36</v>
      </c>
      <c r="B31" s="268">
        <v>0.483512654092</v>
      </c>
      <c r="C31" s="268">
        <v>0.84478091693400004</v>
      </c>
      <c r="D31" s="269" t="s">
        <v>36</v>
      </c>
      <c r="E31" s="268">
        <v>0.76870472277799995</v>
      </c>
      <c r="G31" s="6"/>
      <c r="H31" s="6"/>
      <c r="I31" s="6"/>
      <c r="J31" s="6"/>
      <c r="K31" s="221" t="s">
        <v>30</v>
      </c>
      <c r="L31" s="221" t="s">
        <v>48</v>
      </c>
      <c r="M31" s="303">
        <v>13.1</v>
      </c>
      <c r="N31" s="303">
        <v>24.9</v>
      </c>
      <c r="P31" s="6"/>
      <c r="Q31" s="6"/>
      <c r="R31" s="6"/>
      <c r="S31" s="6"/>
      <c r="T31" s="221" t="s">
        <v>23</v>
      </c>
      <c r="U31" s="221" t="s">
        <v>48</v>
      </c>
      <c r="V31" s="303">
        <v>10.8</v>
      </c>
      <c r="W31" s="303">
        <v>23.4</v>
      </c>
    </row>
    <row r="32" spans="1:23" ht="15.75" customHeight="1" thickBot="1">
      <c r="A32" s="270">
        <v>46218</v>
      </c>
      <c r="B32" s="244"/>
      <c r="C32" s="244"/>
      <c r="D32" s="244"/>
      <c r="E32" s="244"/>
      <c r="G32" s="6"/>
      <c r="H32" s="6"/>
      <c r="I32" s="6"/>
      <c r="J32" s="6"/>
      <c r="K32" s="221" t="s">
        <v>30</v>
      </c>
      <c r="L32" s="221" t="s">
        <v>49</v>
      </c>
      <c r="M32" s="303">
        <v>17.399999999999999</v>
      </c>
      <c r="N32" s="303">
        <v>29.3</v>
      </c>
      <c r="P32" s="6"/>
      <c r="Q32" s="6"/>
      <c r="R32" s="6"/>
      <c r="S32" s="6"/>
      <c r="T32" s="221" t="s">
        <v>23</v>
      </c>
      <c r="U32" s="221" t="s">
        <v>49</v>
      </c>
      <c r="V32" s="303">
        <v>12.2</v>
      </c>
      <c r="W32" s="303">
        <v>25.5</v>
      </c>
    </row>
    <row r="33" spans="1:23" ht="15.75" customHeight="1" thickBot="1">
      <c r="A33" s="332"/>
      <c r="B33" s="244" t="s">
        <v>91</v>
      </c>
      <c r="C33" s="244" t="s">
        <v>91</v>
      </c>
      <c r="D33" s="244"/>
      <c r="E33" s="244" t="s">
        <v>91</v>
      </c>
      <c r="F33" s="218"/>
      <c r="G33" s="222"/>
      <c r="H33" s="6"/>
      <c r="I33" s="6"/>
      <c r="J33" s="6"/>
      <c r="K33" s="221" t="s">
        <v>30</v>
      </c>
      <c r="L33" s="221" t="s">
        <v>50</v>
      </c>
      <c r="M33" s="303">
        <v>32.700000000000003</v>
      </c>
      <c r="N33" s="303">
        <v>68.400000000000006</v>
      </c>
      <c r="P33" s="6"/>
      <c r="Q33" s="6"/>
      <c r="R33" s="6"/>
      <c r="S33" s="6"/>
      <c r="T33" s="221" t="s">
        <v>23</v>
      </c>
      <c r="U33" s="221" t="s">
        <v>50</v>
      </c>
      <c r="V33" s="303">
        <v>25.5</v>
      </c>
      <c r="W33" s="303">
        <v>62</v>
      </c>
    </row>
    <row r="34" spans="1:23" ht="15.75" customHeight="1" thickBot="1">
      <c r="A34" s="233"/>
      <c r="F34" s="218"/>
      <c r="G34" s="222"/>
      <c r="H34" s="6"/>
      <c r="I34" s="6"/>
      <c r="J34" s="6"/>
      <c r="K34" s="221" t="s">
        <v>11</v>
      </c>
      <c r="L34" s="221" t="s">
        <v>213</v>
      </c>
      <c r="M34" s="303">
        <v>11.2</v>
      </c>
      <c r="N34" s="303">
        <v>22.5</v>
      </c>
      <c r="P34" s="6"/>
      <c r="Q34" s="6"/>
      <c r="R34" s="6"/>
      <c r="S34" s="6"/>
      <c r="T34" s="221" t="s">
        <v>35</v>
      </c>
      <c r="U34" s="221" t="s">
        <v>213</v>
      </c>
      <c r="V34" s="303">
        <v>14.3</v>
      </c>
      <c r="W34" s="303">
        <v>26.9</v>
      </c>
    </row>
    <row r="35" spans="1:23" ht="15.75" customHeight="1" thickBot="1">
      <c r="A35" s="244" t="s">
        <v>91</v>
      </c>
      <c r="C35" s="143" t="s">
        <v>2</v>
      </c>
      <c r="E35" s="233"/>
      <c r="F35" s="218"/>
      <c r="G35" s="222"/>
      <c r="H35" s="6"/>
      <c r="I35" s="6"/>
      <c r="J35" s="6"/>
      <c r="K35" s="221" t="s">
        <v>11</v>
      </c>
      <c r="L35" s="221" t="s">
        <v>47</v>
      </c>
      <c r="M35" s="303">
        <v>8.3000000000000007</v>
      </c>
      <c r="N35" s="303">
        <v>17.3</v>
      </c>
      <c r="P35" s="6"/>
      <c r="Q35" s="6"/>
      <c r="R35" s="6"/>
      <c r="S35" s="6"/>
      <c r="T35" s="221" t="s">
        <v>35</v>
      </c>
      <c r="U35" s="221" t="s">
        <v>47</v>
      </c>
      <c r="V35" s="303">
        <v>8.6999999999999993</v>
      </c>
      <c r="W35" s="303">
        <v>16.600000000000001</v>
      </c>
    </row>
    <row r="36" spans="1:23" ht="15.75" customHeight="1" thickBot="1">
      <c r="D36" s="143" t="s">
        <v>2</v>
      </c>
      <c r="E36" s="218"/>
      <c r="F36" s="218"/>
      <c r="G36" s="222"/>
      <c r="H36" s="6"/>
      <c r="I36" s="6"/>
      <c r="J36" s="6"/>
      <c r="K36" s="221" t="s">
        <v>11</v>
      </c>
      <c r="L36" s="221" t="s">
        <v>48</v>
      </c>
      <c r="M36" s="303">
        <v>10.6</v>
      </c>
      <c r="N36" s="303">
        <v>21.8</v>
      </c>
      <c r="P36" s="6"/>
      <c r="Q36" s="6"/>
      <c r="R36" s="6"/>
      <c r="S36" s="6"/>
      <c r="T36" s="221" t="s">
        <v>35</v>
      </c>
      <c r="U36" s="221" t="s">
        <v>48</v>
      </c>
      <c r="V36" s="303">
        <v>12.2</v>
      </c>
      <c r="W36" s="303">
        <v>22.9</v>
      </c>
    </row>
    <row r="37" spans="1:23" ht="15.75" customHeight="1" thickBot="1">
      <c r="C37" s="143" t="s">
        <v>2</v>
      </c>
      <c r="E37" s="218"/>
      <c r="F37" s="218"/>
      <c r="G37" s="222"/>
      <c r="H37" s="6"/>
      <c r="I37" s="6"/>
      <c r="J37" s="6"/>
      <c r="K37" s="221" t="s">
        <v>11</v>
      </c>
      <c r="L37" s="221" t="s">
        <v>49</v>
      </c>
      <c r="M37" s="303">
        <v>11.5</v>
      </c>
      <c r="N37" s="303">
        <v>22.9</v>
      </c>
      <c r="P37" s="6"/>
      <c r="Q37" s="6"/>
      <c r="R37" s="6"/>
      <c r="S37" s="6"/>
      <c r="T37" s="221" t="s">
        <v>35</v>
      </c>
      <c r="U37" s="221" t="s">
        <v>49</v>
      </c>
      <c r="V37" s="303">
        <v>16</v>
      </c>
      <c r="W37" s="303">
        <v>28.3</v>
      </c>
    </row>
    <row r="38" spans="1:23" ht="15.75" customHeight="1" thickBot="1">
      <c r="G38" s="6"/>
      <c r="H38" s="6"/>
      <c r="I38" s="6"/>
      <c r="J38" s="6"/>
      <c r="K38" s="221" t="s">
        <v>11</v>
      </c>
      <c r="L38" s="221" t="s">
        <v>50</v>
      </c>
      <c r="M38" s="303">
        <v>23.7</v>
      </c>
      <c r="N38" s="303">
        <v>59.4</v>
      </c>
      <c r="P38" s="6"/>
      <c r="Q38" s="6"/>
      <c r="R38" s="6"/>
      <c r="S38" s="6"/>
      <c r="T38" s="221" t="s">
        <v>35</v>
      </c>
      <c r="U38" s="221" t="s">
        <v>50</v>
      </c>
      <c r="V38" s="303">
        <v>28.3</v>
      </c>
      <c r="W38" s="303">
        <v>63.6</v>
      </c>
    </row>
    <row r="39" spans="1:23" ht="15.75" customHeight="1" thickBot="1">
      <c r="E39" s="143" t="s">
        <v>2</v>
      </c>
      <c r="G39" s="6"/>
      <c r="H39" s="6"/>
      <c r="I39" s="6"/>
      <c r="J39" s="6"/>
      <c r="K39" s="221" t="s">
        <v>21</v>
      </c>
      <c r="L39" s="221" t="s">
        <v>213</v>
      </c>
      <c r="M39" s="303">
        <v>13.3</v>
      </c>
      <c r="N39" s="303">
        <v>26</v>
      </c>
      <c r="P39" s="6"/>
      <c r="Q39" s="6"/>
      <c r="R39" s="6"/>
      <c r="S39" s="6"/>
      <c r="T39" s="221" t="s">
        <v>15</v>
      </c>
      <c r="U39" s="221" t="s">
        <v>213</v>
      </c>
      <c r="V39" s="303">
        <v>8.1</v>
      </c>
      <c r="W39" s="303">
        <v>14.3</v>
      </c>
    </row>
    <row r="40" spans="1:23" ht="15.75" customHeight="1" thickBot="1">
      <c r="A40" s="143" t="s">
        <v>2</v>
      </c>
      <c r="G40" s="6"/>
      <c r="H40" s="6"/>
      <c r="I40" s="6"/>
      <c r="J40" s="6"/>
      <c r="K40" s="221" t="s">
        <v>21</v>
      </c>
      <c r="L40" s="221" t="s">
        <v>47</v>
      </c>
      <c r="M40" s="303">
        <v>9.1</v>
      </c>
      <c r="N40" s="303">
        <v>19</v>
      </c>
      <c r="P40" s="6"/>
      <c r="Q40" s="6"/>
      <c r="R40" s="6"/>
      <c r="S40" s="6"/>
      <c r="T40" s="221" t="s">
        <v>15</v>
      </c>
      <c r="U40" s="221" t="s">
        <v>47</v>
      </c>
      <c r="V40" s="303">
        <v>6.6</v>
      </c>
      <c r="W40" s="303">
        <v>13.5</v>
      </c>
    </row>
    <row r="41" spans="1:23" ht="15.75" customHeight="1" thickBot="1">
      <c r="G41" s="6"/>
      <c r="H41" s="6"/>
      <c r="I41" s="6"/>
      <c r="J41" s="6"/>
      <c r="K41" s="221" t="s">
        <v>21</v>
      </c>
      <c r="L41" s="221" t="s">
        <v>48</v>
      </c>
      <c r="M41" s="303">
        <v>12</v>
      </c>
      <c r="N41" s="303">
        <v>24.2</v>
      </c>
      <c r="P41" s="6"/>
      <c r="Q41" s="6"/>
      <c r="R41" s="6"/>
      <c r="S41" s="6"/>
      <c r="T41" s="221" t="s">
        <v>15</v>
      </c>
      <c r="U41" s="221" t="s">
        <v>48</v>
      </c>
      <c r="V41" s="303">
        <v>7.9</v>
      </c>
      <c r="W41" s="303">
        <v>14.1</v>
      </c>
    </row>
    <row r="42" spans="1:23" ht="15.75" customHeight="1" thickBot="1">
      <c r="G42" s="6"/>
      <c r="H42" s="6"/>
      <c r="I42" s="6"/>
      <c r="J42" s="6"/>
      <c r="K42" s="221" t="s">
        <v>21</v>
      </c>
      <c r="L42" s="221" t="s">
        <v>49</v>
      </c>
      <c r="M42" s="303">
        <v>14.1</v>
      </c>
      <c r="N42" s="303">
        <v>26.7</v>
      </c>
      <c r="P42" s="6"/>
      <c r="Q42" s="6"/>
      <c r="R42" s="6"/>
      <c r="S42" s="6"/>
      <c r="T42" s="221" t="s">
        <v>15</v>
      </c>
      <c r="U42" s="221" t="s">
        <v>49</v>
      </c>
      <c r="V42" s="303">
        <v>8.1999999999999993</v>
      </c>
      <c r="W42" s="303">
        <v>14.3</v>
      </c>
    </row>
    <row r="43" spans="1:23" ht="15.75" customHeight="1" thickBot="1">
      <c r="G43" s="6"/>
      <c r="H43" s="6"/>
      <c r="I43" s="6"/>
      <c r="J43" s="6"/>
      <c r="K43" s="221" t="s">
        <v>21</v>
      </c>
      <c r="L43" s="221" t="s">
        <v>50</v>
      </c>
      <c r="M43" s="303">
        <v>28.5</v>
      </c>
      <c r="N43" s="303">
        <v>63.4</v>
      </c>
      <c r="P43" s="6"/>
      <c r="Q43" s="6"/>
      <c r="R43" s="6"/>
      <c r="S43" s="6"/>
      <c r="T43" s="221" t="s">
        <v>15</v>
      </c>
      <c r="U43" s="221" t="s">
        <v>50</v>
      </c>
      <c r="V43" s="303">
        <v>12.4</v>
      </c>
      <c r="W43" s="303">
        <v>39</v>
      </c>
    </row>
    <row r="44" spans="1:23" ht="15.75" customHeight="1" thickBot="1">
      <c r="G44" s="6"/>
      <c r="H44" s="6"/>
      <c r="I44" s="6"/>
      <c r="J44" s="6"/>
      <c r="K44" s="221" t="s">
        <v>24</v>
      </c>
      <c r="L44" s="221" t="s">
        <v>213</v>
      </c>
      <c r="M44" s="303">
        <v>9.8000000000000007</v>
      </c>
      <c r="N44" s="303">
        <v>22.9</v>
      </c>
      <c r="P44" s="6"/>
      <c r="Q44" s="6"/>
      <c r="R44" s="6"/>
      <c r="S44" s="6"/>
      <c r="T44" s="221" t="s">
        <v>26</v>
      </c>
      <c r="U44" s="221" t="s">
        <v>213</v>
      </c>
      <c r="V44" s="303">
        <v>7.8</v>
      </c>
      <c r="W44" s="303">
        <v>17.3</v>
      </c>
    </row>
    <row r="45" spans="1:23" ht="15.75" customHeight="1" thickBot="1">
      <c r="F45" s="14"/>
      <c r="G45" s="6"/>
      <c r="H45" s="6"/>
      <c r="I45" s="6"/>
      <c r="J45" s="6"/>
      <c r="K45" s="221" t="s">
        <v>24</v>
      </c>
      <c r="L45" s="221" t="s">
        <v>47</v>
      </c>
      <c r="M45" s="303">
        <v>7.7</v>
      </c>
      <c r="N45" s="303">
        <v>20</v>
      </c>
      <c r="P45" s="6"/>
      <c r="Q45" s="6"/>
      <c r="R45" s="6"/>
      <c r="S45" s="6"/>
      <c r="T45" s="221" t="s">
        <v>26</v>
      </c>
      <c r="U45" s="221" t="s">
        <v>47</v>
      </c>
      <c r="V45" s="303">
        <v>7.1</v>
      </c>
      <c r="W45" s="303">
        <v>17.2</v>
      </c>
    </row>
    <row r="46" spans="1:23" ht="15.75" customHeight="1" thickBot="1">
      <c r="G46" s="6"/>
      <c r="H46" s="6"/>
      <c r="I46" s="6"/>
      <c r="J46" s="6"/>
      <c r="K46" s="221" t="s">
        <v>24</v>
      </c>
      <c r="L46" s="221" t="s">
        <v>48</v>
      </c>
      <c r="M46" s="303">
        <v>9.3000000000000007</v>
      </c>
      <c r="N46" s="303">
        <v>22.1</v>
      </c>
      <c r="P46" s="6"/>
      <c r="Q46" s="6"/>
      <c r="R46" s="6"/>
      <c r="S46" s="6"/>
      <c r="T46" s="221" t="s">
        <v>26</v>
      </c>
      <c r="U46" s="221" t="s">
        <v>48</v>
      </c>
      <c r="V46" s="303">
        <v>8</v>
      </c>
      <c r="W46" s="303">
        <v>18.8</v>
      </c>
    </row>
    <row r="47" spans="1:23" ht="15.75" customHeight="1" thickBot="1">
      <c r="G47" s="6"/>
      <c r="H47" s="6"/>
      <c r="I47" s="6"/>
      <c r="J47" s="6"/>
      <c r="K47" s="221" t="s">
        <v>24</v>
      </c>
      <c r="L47" s="221" t="s">
        <v>49</v>
      </c>
      <c r="M47" s="303">
        <v>10.1</v>
      </c>
      <c r="N47" s="303">
        <v>23.2</v>
      </c>
      <c r="P47" s="6"/>
      <c r="Q47" s="6"/>
      <c r="R47" s="6"/>
      <c r="S47" s="6"/>
      <c r="T47" s="221" t="s">
        <v>26</v>
      </c>
      <c r="U47" s="221" t="s">
        <v>49</v>
      </c>
      <c r="V47" s="303">
        <v>7.8</v>
      </c>
      <c r="W47" s="303">
        <v>16.899999999999999</v>
      </c>
    </row>
    <row r="48" spans="1:23" ht="15.75" customHeight="1" thickBot="1">
      <c r="A48" s="143" t="s">
        <v>2</v>
      </c>
      <c r="G48" s="248"/>
      <c r="H48" s="6"/>
      <c r="I48" s="6"/>
      <c r="J48" s="6"/>
      <c r="K48" s="221" t="s">
        <v>24</v>
      </c>
      <c r="L48" s="221" t="s">
        <v>50</v>
      </c>
      <c r="M48" s="303">
        <v>17.2</v>
      </c>
      <c r="N48" s="303">
        <v>49.2</v>
      </c>
      <c r="P48" s="6"/>
      <c r="Q48" s="6"/>
      <c r="R48" s="6"/>
      <c r="S48" s="6"/>
      <c r="T48" s="221" t="s">
        <v>26</v>
      </c>
      <c r="U48" s="221" t="s">
        <v>50</v>
      </c>
      <c r="V48" s="303">
        <v>10.5</v>
      </c>
      <c r="W48" s="303">
        <v>36</v>
      </c>
    </row>
    <row r="49" spans="6:23" ht="15.75" customHeight="1" thickBot="1">
      <c r="G49" s="2"/>
      <c r="H49" s="2"/>
      <c r="I49" s="2"/>
      <c r="J49" s="2"/>
      <c r="K49" s="221"/>
      <c r="L49" s="221"/>
      <c r="M49" s="303"/>
      <c r="N49" s="303"/>
      <c r="P49" s="6"/>
      <c r="Q49" s="6"/>
      <c r="R49" s="6"/>
      <c r="S49" s="6"/>
      <c r="T49" s="221" t="s">
        <v>16</v>
      </c>
      <c r="U49" s="221" t="s">
        <v>213</v>
      </c>
      <c r="V49" s="303">
        <v>9.9</v>
      </c>
      <c r="W49" s="303">
        <v>18.3</v>
      </c>
    </row>
    <row r="50" spans="6:23" ht="15.75" customHeight="1" thickBot="1">
      <c r="G50" s="2"/>
      <c r="H50" s="2"/>
      <c r="I50" s="2"/>
      <c r="J50" s="2"/>
      <c r="K50" s="221"/>
      <c r="L50" s="221"/>
      <c r="M50" s="303"/>
      <c r="N50" s="303"/>
      <c r="P50" s="6"/>
      <c r="Q50" s="6"/>
      <c r="R50" s="6"/>
      <c r="S50" s="6"/>
      <c r="T50" s="221" t="s">
        <v>16</v>
      </c>
      <c r="U50" s="221" t="s">
        <v>47</v>
      </c>
      <c r="V50" s="303">
        <v>7.5</v>
      </c>
      <c r="W50" s="303">
        <v>14.2</v>
      </c>
    </row>
    <row r="51" spans="6:23" ht="15.75" customHeight="1" thickBot="1">
      <c r="G51" s="2"/>
      <c r="H51" s="2"/>
      <c r="I51" s="2"/>
      <c r="J51" s="2"/>
      <c r="K51" s="221"/>
      <c r="L51" s="221"/>
      <c r="M51" s="303"/>
      <c r="N51" s="303"/>
      <c r="P51" s="6"/>
      <c r="Q51" s="6"/>
      <c r="R51" s="6"/>
      <c r="S51" s="6"/>
      <c r="T51" s="221" t="s">
        <v>16</v>
      </c>
      <c r="U51" s="221" t="s">
        <v>48</v>
      </c>
      <c r="V51" s="303">
        <v>9.3000000000000007</v>
      </c>
      <c r="W51" s="303">
        <v>17.100000000000001</v>
      </c>
    </row>
    <row r="52" spans="6:23" ht="15.75" customHeight="1" thickBot="1">
      <c r="G52" s="2"/>
      <c r="H52" s="2"/>
      <c r="I52" s="2"/>
      <c r="J52" s="2"/>
      <c r="K52" s="221"/>
      <c r="L52" s="221"/>
      <c r="M52" s="303"/>
      <c r="N52" s="303"/>
      <c r="P52" s="6"/>
      <c r="Q52" s="6"/>
      <c r="R52" s="6"/>
      <c r="S52" s="6"/>
      <c r="T52" s="221" t="s">
        <v>16</v>
      </c>
      <c r="U52" s="221" t="s">
        <v>49</v>
      </c>
      <c r="V52" s="303">
        <v>10.3</v>
      </c>
      <c r="W52" s="303">
        <v>18.899999999999999</v>
      </c>
    </row>
    <row r="53" spans="6:23" ht="15.75" customHeight="1" thickBot="1">
      <c r="G53" s="2"/>
      <c r="H53" s="2"/>
      <c r="I53" s="2"/>
      <c r="J53" s="2"/>
      <c r="K53" s="221"/>
      <c r="L53" s="221"/>
      <c r="M53" s="303"/>
      <c r="N53" s="303"/>
      <c r="P53" s="6"/>
      <c r="Q53" s="6"/>
      <c r="R53" s="6"/>
      <c r="S53" s="6"/>
      <c r="T53" s="221" t="s">
        <v>16</v>
      </c>
      <c r="U53" s="221" t="s">
        <v>50</v>
      </c>
      <c r="V53" s="303">
        <v>20.399999999999999</v>
      </c>
      <c r="W53" s="303">
        <v>53</v>
      </c>
    </row>
    <row r="54" spans="6:23" ht="15.75" customHeight="1" thickBot="1">
      <c r="G54" s="2"/>
      <c r="H54" s="2"/>
      <c r="I54" s="2"/>
      <c r="J54" s="2"/>
      <c r="K54" s="2"/>
      <c r="L54" s="2"/>
      <c r="M54" s="2"/>
      <c r="N54" s="2"/>
      <c r="P54" s="6"/>
      <c r="Q54" s="6"/>
      <c r="R54" s="6"/>
      <c r="S54" s="6"/>
      <c r="T54" s="221" t="s">
        <v>19</v>
      </c>
      <c r="U54" s="221" t="s">
        <v>213</v>
      </c>
      <c r="V54" s="303">
        <v>8.4</v>
      </c>
      <c r="W54" s="303">
        <v>19.7</v>
      </c>
    </row>
    <row r="55" spans="6:23" ht="15.75" customHeight="1" thickBot="1">
      <c r="G55" s="2"/>
      <c r="H55" s="2"/>
      <c r="I55" s="2"/>
      <c r="J55" s="2"/>
      <c r="K55" s="2"/>
      <c r="L55" s="2"/>
      <c r="M55" s="2"/>
      <c r="N55" s="2"/>
      <c r="P55" s="6"/>
      <c r="Q55" s="6"/>
      <c r="R55" s="6"/>
      <c r="S55" s="6"/>
      <c r="T55" s="221" t="s">
        <v>19</v>
      </c>
      <c r="U55" s="221" t="s">
        <v>47</v>
      </c>
      <c r="V55" s="303">
        <v>6.6</v>
      </c>
      <c r="W55" s="303">
        <v>19.7</v>
      </c>
    </row>
    <row r="56" spans="6:23" ht="15.75" customHeight="1" thickBot="1">
      <c r="G56" s="2"/>
      <c r="H56" s="2"/>
      <c r="I56" s="2"/>
      <c r="J56" s="2"/>
      <c r="K56" s="2"/>
      <c r="L56" s="2"/>
      <c r="M56" s="2"/>
      <c r="N56" s="2"/>
      <c r="P56" s="6"/>
      <c r="Q56" s="6"/>
      <c r="R56" s="6"/>
      <c r="S56" s="6"/>
      <c r="T56" s="221" t="s">
        <v>19</v>
      </c>
      <c r="U56" s="221" t="s">
        <v>48</v>
      </c>
      <c r="V56" s="303">
        <v>8.3000000000000007</v>
      </c>
      <c r="W56" s="303">
        <v>15.4</v>
      </c>
    </row>
    <row r="57" spans="6:23" ht="15.75" customHeight="1" thickBot="1">
      <c r="F57" s="173"/>
      <c r="G57" s="2"/>
      <c r="H57" s="2"/>
      <c r="I57" s="2"/>
      <c r="J57" s="2"/>
      <c r="K57" s="2"/>
      <c r="L57" s="2"/>
      <c r="M57" s="2"/>
      <c r="N57" s="2"/>
      <c r="P57" s="6"/>
      <c r="Q57" s="6"/>
      <c r="R57" s="6"/>
      <c r="S57" s="6"/>
      <c r="T57" s="221" t="s">
        <v>19</v>
      </c>
      <c r="U57" s="221" t="s">
        <v>49</v>
      </c>
      <c r="V57" s="303">
        <v>8.5</v>
      </c>
      <c r="W57" s="303">
        <v>20.2</v>
      </c>
    </row>
    <row r="58" spans="6:23" ht="15.75" customHeight="1" thickBot="1">
      <c r="G58" s="2"/>
      <c r="H58" s="2"/>
      <c r="I58" s="2"/>
      <c r="J58" s="2"/>
      <c r="K58" s="2"/>
      <c r="L58" s="2"/>
      <c r="M58" s="2"/>
      <c r="N58" s="2"/>
      <c r="P58" s="6"/>
      <c r="Q58" s="6"/>
      <c r="R58" s="6"/>
      <c r="S58" s="6"/>
      <c r="T58" s="221" t="s">
        <v>19</v>
      </c>
      <c r="U58" s="221" t="s">
        <v>50</v>
      </c>
      <c r="V58" s="303">
        <v>10.4</v>
      </c>
      <c r="W58" s="303">
        <v>32.6</v>
      </c>
    </row>
    <row r="59" spans="6:23" ht="15.75" customHeight="1" thickBot="1">
      <c r="G59" s="2"/>
      <c r="H59" s="2"/>
      <c r="I59" s="2"/>
      <c r="J59" s="2"/>
      <c r="K59" s="2"/>
      <c r="L59" s="2"/>
      <c r="M59" s="2"/>
      <c r="N59" s="2"/>
      <c r="P59" s="6"/>
      <c r="Q59" s="6"/>
      <c r="R59" s="6"/>
      <c r="S59" s="6"/>
      <c r="T59" s="221" t="s">
        <v>33</v>
      </c>
      <c r="U59" s="221" t="s">
        <v>213</v>
      </c>
      <c r="V59" s="303">
        <v>14.5</v>
      </c>
      <c r="W59" s="303">
        <v>27.4</v>
      </c>
    </row>
    <row r="60" spans="6:23" ht="15.75" customHeight="1" thickBot="1">
      <c r="G60" s="2"/>
      <c r="H60" s="2"/>
      <c r="I60" s="2"/>
      <c r="J60" s="2"/>
      <c r="K60" s="2"/>
      <c r="L60" s="2"/>
      <c r="M60" s="2"/>
      <c r="N60" s="2"/>
      <c r="P60" s="6"/>
      <c r="Q60" s="6"/>
      <c r="R60" s="6"/>
      <c r="S60" s="6"/>
      <c r="T60" s="221" t="s">
        <v>33</v>
      </c>
      <c r="U60" s="221" t="s">
        <v>47</v>
      </c>
      <c r="V60" s="303">
        <v>9.4</v>
      </c>
      <c r="W60" s="303">
        <v>19.2</v>
      </c>
    </row>
    <row r="61" spans="6:23" ht="15.75" customHeight="1" thickBot="1">
      <c r="G61" s="2"/>
      <c r="H61" s="2"/>
      <c r="I61" s="2"/>
      <c r="J61" s="2"/>
      <c r="K61" s="2"/>
      <c r="L61" s="2"/>
      <c r="M61" s="2"/>
      <c r="N61" s="2"/>
      <c r="P61" s="6"/>
      <c r="Q61" s="6"/>
      <c r="R61" s="6"/>
      <c r="S61" s="6"/>
      <c r="T61" s="221" t="s">
        <v>33</v>
      </c>
      <c r="U61" s="221" t="s">
        <v>48</v>
      </c>
      <c r="V61" s="303">
        <v>12.9</v>
      </c>
      <c r="W61" s="303">
        <v>25.1</v>
      </c>
    </row>
    <row r="62" spans="6:23" ht="15.75" customHeight="1" thickBot="1">
      <c r="G62" s="2"/>
      <c r="H62" s="2"/>
      <c r="I62" s="2"/>
      <c r="J62" s="2"/>
      <c r="K62" s="2"/>
      <c r="L62" s="2"/>
      <c r="M62" s="2"/>
      <c r="N62" s="2"/>
      <c r="P62" s="6"/>
      <c r="Q62" s="6"/>
      <c r="R62" s="6"/>
      <c r="S62" s="6"/>
      <c r="T62" s="221" t="s">
        <v>33</v>
      </c>
      <c r="U62" s="221" t="s">
        <v>49</v>
      </c>
      <c r="V62" s="303">
        <v>15.9</v>
      </c>
      <c r="W62" s="303">
        <v>28.5</v>
      </c>
    </row>
    <row r="63" spans="6:23" ht="15.75" customHeight="1" thickBot="1">
      <c r="G63" s="2"/>
      <c r="H63" s="2"/>
      <c r="I63" s="2"/>
      <c r="J63" s="2"/>
      <c r="K63" s="2"/>
      <c r="L63" s="2"/>
      <c r="M63" s="2"/>
      <c r="N63" s="2"/>
      <c r="P63" s="6"/>
      <c r="Q63" s="6"/>
      <c r="R63" s="6"/>
      <c r="S63" s="6"/>
      <c r="T63" s="221" t="s">
        <v>33</v>
      </c>
      <c r="U63" s="221" t="s">
        <v>50</v>
      </c>
      <c r="V63" s="303">
        <v>30.1</v>
      </c>
      <c r="W63" s="303">
        <v>65.5</v>
      </c>
    </row>
    <row r="64" spans="6:23" ht="15.75" customHeight="1" thickBot="1">
      <c r="G64" s="2"/>
      <c r="H64" s="2"/>
      <c r="I64" s="2"/>
      <c r="J64" s="2"/>
      <c r="K64" s="2"/>
      <c r="L64" s="2"/>
      <c r="M64" s="2"/>
      <c r="N64" s="2"/>
      <c r="P64" s="6"/>
      <c r="Q64" s="6"/>
      <c r="R64" s="6"/>
      <c r="S64" s="6"/>
      <c r="T64" s="221" t="s">
        <v>25</v>
      </c>
      <c r="U64" s="221" t="s">
        <v>213</v>
      </c>
      <c r="V64" s="303">
        <v>9.9</v>
      </c>
      <c r="W64" s="303">
        <v>23</v>
      </c>
    </row>
    <row r="65" spans="7:23" ht="15.75" customHeight="1" thickBot="1">
      <c r="G65" s="2"/>
      <c r="H65" s="2"/>
      <c r="I65" s="2"/>
      <c r="J65" s="2"/>
      <c r="K65" s="2"/>
      <c r="L65" s="2"/>
      <c r="M65" s="2"/>
      <c r="N65" s="2"/>
      <c r="P65" s="6"/>
      <c r="Q65" s="6"/>
      <c r="R65" s="6"/>
      <c r="S65" s="6"/>
      <c r="T65" s="221" t="s">
        <v>25</v>
      </c>
      <c r="U65" s="221" t="s">
        <v>47</v>
      </c>
      <c r="V65" s="303">
        <v>7.7</v>
      </c>
      <c r="W65" s="303">
        <v>20</v>
      </c>
    </row>
    <row r="66" spans="7:23" ht="15.75" customHeight="1" thickBot="1">
      <c r="G66" s="2"/>
      <c r="H66" s="2"/>
      <c r="I66" s="2"/>
      <c r="J66" s="2"/>
      <c r="K66" s="2"/>
      <c r="L66" s="2"/>
      <c r="M66" s="2"/>
      <c r="N66" s="2"/>
      <c r="P66" s="6"/>
      <c r="Q66" s="6"/>
      <c r="R66" s="6"/>
      <c r="S66" s="6"/>
      <c r="T66" s="221" t="s">
        <v>25</v>
      </c>
      <c r="U66" s="221" t="s">
        <v>48</v>
      </c>
      <c r="V66" s="303">
        <v>9.4</v>
      </c>
      <c r="W66" s="303">
        <v>22.2</v>
      </c>
    </row>
    <row r="67" spans="7:23" ht="15.75" customHeight="1" thickBot="1">
      <c r="G67" s="2"/>
      <c r="H67" s="2"/>
      <c r="I67" s="2"/>
      <c r="J67" s="2"/>
      <c r="K67" s="2"/>
      <c r="L67" s="2"/>
      <c r="M67" s="2"/>
      <c r="N67" s="2"/>
      <c r="P67" s="6"/>
      <c r="Q67" s="6"/>
      <c r="R67" s="6"/>
      <c r="S67" s="6"/>
      <c r="T67" s="221" t="s">
        <v>25</v>
      </c>
      <c r="U67" s="221" t="s">
        <v>49</v>
      </c>
      <c r="V67" s="303">
        <v>10.199999999999999</v>
      </c>
      <c r="W67" s="303">
        <v>23.4</v>
      </c>
    </row>
    <row r="68" spans="7:23" ht="15.75" customHeight="1" thickBot="1">
      <c r="G68" s="2"/>
      <c r="H68" s="2"/>
      <c r="I68" s="2"/>
      <c r="J68" s="2"/>
      <c r="K68" s="2"/>
      <c r="L68" s="2"/>
      <c r="M68" s="2"/>
      <c r="N68" s="2"/>
      <c r="P68" s="6"/>
      <c r="Q68" s="6"/>
      <c r="R68" s="6"/>
      <c r="S68" s="6"/>
      <c r="T68" s="221" t="s">
        <v>25</v>
      </c>
      <c r="U68" s="221" t="s">
        <v>50</v>
      </c>
      <c r="V68" s="303">
        <v>17.899999999999999</v>
      </c>
      <c r="W68" s="303">
        <v>49.7</v>
      </c>
    </row>
    <row r="69" spans="7:23" ht="15.75" customHeight="1" thickBot="1">
      <c r="G69" s="2"/>
      <c r="H69" s="2"/>
      <c r="I69" s="2"/>
      <c r="J69" s="2"/>
      <c r="K69" s="2"/>
      <c r="L69" s="2"/>
      <c r="M69" s="2"/>
      <c r="N69" s="2"/>
      <c r="P69" s="6"/>
      <c r="Q69" s="6"/>
      <c r="R69" s="6"/>
      <c r="S69" s="6"/>
      <c r="T69" s="221" t="s">
        <v>29</v>
      </c>
      <c r="U69" s="221" t="s">
        <v>213</v>
      </c>
      <c r="V69" s="303">
        <v>14</v>
      </c>
      <c r="W69" s="303">
        <v>26.4</v>
      </c>
    </row>
    <row r="70" spans="7:23" ht="15.75" customHeight="1" thickBot="1">
      <c r="G70" s="2"/>
      <c r="H70" s="2"/>
      <c r="I70" s="2"/>
      <c r="J70" s="2"/>
      <c r="K70" s="2"/>
      <c r="L70" s="2"/>
      <c r="M70" s="2"/>
      <c r="N70" s="2"/>
      <c r="P70" s="6"/>
      <c r="Q70" s="6"/>
      <c r="R70" s="6"/>
      <c r="S70" s="6"/>
      <c r="T70" s="221" t="s">
        <v>29</v>
      </c>
      <c r="U70" s="221" t="s">
        <v>47</v>
      </c>
      <c r="V70" s="303">
        <v>7.9</v>
      </c>
      <c r="W70" s="303">
        <v>15.3</v>
      </c>
    </row>
    <row r="71" spans="7:23" ht="15.75" customHeight="1" thickBot="1">
      <c r="G71" s="2"/>
      <c r="H71" s="2"/>
      <c r="I71" s="2"/>
      <c r="J71" s="2"/>
      <c r="K71" s="2"/>
      <c r="L71" s="2"/>
      <c r="M71" s="2"/>
      <c r="N71" s="2"/>
      <c r="P71" s="6"/>
      <c r="Q71" s="6"/>
      <c r="R71" s="6"/>
      <c r="S71" s="6"/>
      <c r="T71" s="221" t="s">
        <v>29</v>
      </c>
      <c r="U71" s="221" t="s">
        <v>48</v>
      </c>
      <c r="V71" s="303">
        <v>11.5</v>
      </c>
      <c r="W71" s="303">
        <v>22.2</v>
      </c>
    </row>
    <row r="72" spans="7:23" ht="15.75" customHeight="1" thickBot="1">
      <c r="G72" s="2"/>
      <c r="H72" s="2"/>
      <c r="I72" s="2"/>
      <c r="J72" s="2"/>
      <c r="K72" s="2"/>
      <c r="L72" s="2"/>
      <c r="M72" s="2"/>
      <c r="N72" s="2"/>
      <c r="P72" s="6"/>
      <c r="Q72" s="6"/>
      <c r="R72" s="6"/>
      <c r="S72" s="6"/>
      <c r="T72" s="221" t="s">
        <v>29</v>
      </c>
      <c r="U72" s="221" t="s">
        <v>49</v>
      </c>
      <c r="V72" s="303">
        <v>15.9</v>
      </c>
      <c r="W72" s="303">
        <v>27.9</v>
      </c>
    </row>
    <row r="73" spans="7:23" ht="15.75" customHeight="1" thickBot="1">
      <c r="G73" s="2"/>
      <c r="H73" s="2"/>
      <c r="I73" s="2"/>
      <c r="J73" s="2"/>
      <c r="K73" s="2"/>
      <c r="L73" s="2"/>
      <c r="M73" s="2"/>
      <c r="N73" s="2"/>
      <c r="P73" s="6"/>
      <c r="Q73" s="6"/>
      <c r="R73" s="6"/>
      <c r="S73" s="6"/>
      <c r="T73" s="221" t="s">
        <v>29</v>
      </c>
      <c r="U73" s="221" t="s">
        <v>50</v>
      </c>
      <c r="V73" s="303">
        <v>31.3</v>
      </c>
      <c r="W73" s="303">
        <v>66.3</v>
      </c>
    </row>
    <row r="74" spans="7:23" ht="15.75" customHeight="1" thickBot="1">
      <c r="G74" s="2"/>
      <c r="H74" s="2"/>
      <c r="I74" s="2"/>
      <c r="J74" s="2"/>
      <c r="K74" s="2"/>
      <c r="L74" s="2"/>
      <c r="M74" s="2"/>
      <c r="N74" s="2"/>
      <c r="P74" s="6"/>
      <c r="Q74" s="6"/>
      <c r="R74" s="6"/>
      <c r="S74" s="6"/>
      <c r="T74" s="221" t="s">
        <v>32</v>
      </c>
      <c r="U74" s="221" t="s">
        <v>213</v>
      </c>
      <c r="V74" s="303">
        <v>14.9</v>
      </c>
      <c r="W74" s="303">
        <v>27.8</v>
      </c>
    </row>
    <row r="75" spans="7:23" ht="15.75" customHeight="1" thickBot="1">
      <c r="G75" s="2"/>
      <c r="H75" s="2"/>
      <c r="I75" s="2"/>
      <c r="J75" s="2"/>
      <c r="K75" s="2"/>
      <c r="L75" s="2"/>
      <c r="M75" s="2"/>
      <c r="N75" s="2"/>
      <c r="P75" s="6"/>
      <c r="Q75" s="6"/>
      <c r="R75" s="6"/>
      <c r="S75" s="6"/>
      <c r="T75" s="221" t="s">
        <v>32</v>
      </c>
      <c r="U75" s="221" t="s">
        <v>47</v>
      </c>
      <c r="V75" s="303">
        <v>8.1</v>
      </c>
      <c r="W75" s="303">
        <v>16</v>
      </c>
    </row>
    <row r="76" spans="7:23" ht="15.75" customHeight="1" thickBot="1">
      <c r="G76" s="2"/>
      <c r="H76" s="2"/>
      <c r="I76" s="2"/>
      <c r="J76" s="2"/>
      <c r="K76" s="2"/>
      <c r="L76" s="2"/>
      <c r="M76" s="2"/>
      <c r="N76" s="2"/>
      <c r="P76" s="6"/>
      <c r="Q76" s="6"/>
      <c r="R76" s="6"/>
      <c r="S76" s="6"/>
      <c r="T76" s="221" t="s">
        <v>32</v>
      </c>
      <c r="U76" s="221" t="s">
        <v>48</v>
      </c>
      <c r="V76" s="303">
        <v>12.7</v>
      </c>
      <c r="W76" s="303">
        <v>24.6</v>
      </c>
    </row>
    <row r="77" spans="7:23" ht="15.75" customHeight="1" thickBot="1">
      <c r="G77" s="2"/>
      <c r="H77" s="2"/>
      <c r="I77" s="2"/>
      <c r="J77" s="2"/>
      <c r="K77" s="2"/>
      <c r="L77" s="2"/>
      <c r="M77" s="2"/>
      <c r="N77" s="2"/>
      <c r="P77" s="6"/>
      <c r="Q77" s="6"/>
      <c r="R77" s="6"/>
      <c r="S77" s="6"/>
      <c r="T77" s="221" t="s">
        <v>32</v>
      </c>
      <c r="U77" s="221" t="s">
        <v>49</v>
      </c>
      <c r="V77" s="303">
        <v>17</v>
      </c>
      <c r="W77" s="303">
        <v>29.1</v>
      </c>
    </row>
    <row r="78" spans="7:23" ht="15.75" customHeight="1" thickBot="1">
      <c r="G78" s="2"/>
      <c r="H78" s="2"/>
      <c r="I78" s="2"/>
      <c r="J78" s="2"/>
      <c r="K78" s="2"/>
      <c r="L78" s="2"/>
      <c r="M78" s="2"/>
      <c r="N78" s="2"/>
      <c r="P78" s="6"/>
      <c r="Q78" s="6"/>
      <c r="R78" s="6"/>
      <c r="S78" s="6"/>
      <c r="T78" s="221" t="s">
        <v>32</v>
      </c>
      <c r="U78" s="221" t="s">
        <v>50</v>
      </c>
      <c r="V78" s="303">
        <v>31.8</v>
      </c>
      <c r="W78" s="303">
        <v>67.599999999999994</v>
      </c>
    </row>
    <row r="79" spans="7:23" ht="15.75" customHeight="1" thickBot="1">
      <c r="G79" s="2"/>
      <c r="H79" s="2"/>
      <c r="I79" s="2"/>
      <c r="J79" s="2"/>
      <c r="K79" s="2"/>
      <c r="L79" s="2"/>
      <c r="M79" s="2"/>
      <c r="N79" s="2"/>
      <c r="P79" s="6"/>
      <c r="Q79" s="6"/>
      <c r="R79" s="6"/>
      <c r="S79" s="6"/>
      <c r="T79" s="221" t="s">
        <v>22</v>
      </c>
      <c r="U79" s="221" t="s">
        <v>213</v>
      </c>
      <c r="V79" s="303">
        <v>14.6</v>
      </c>
      <c r="W79" s="303">
        <v>26.6</v>
      </c>
    </row>
    <row r="80" spans="7:23" ht="15.75" customHeight="1" thickBot="1">
      <c r="G80" s="2"/>
      <c r="H80" s="2"/>
      <c r="I80" s="2"/>
      <c r="J80" s="2"/>
      <c r="K80" s="2"/>
      <c r="L80" s="2"/>
      <c r="M80" s="2"/>
      <c r="N80" s="2"/>
      <c r="P80" s="6"/>
      <c r="Q80" s="6"/>
      <c r="R80" s="6"/>
      <c r="S80" s="6"/>
      <c r="T80" s="221" t="s">
        <v>22</v>
      </c>
      <c r="U80" s="221" t="s">
        <v>47</v>
      </c>
      <c r="V80" s="303">
        <v>9.5</v>
      </c>
      <c r="W80" s="303">
        <v>19.2</v>
      </c>
    </row>
    <row r="81" spans="7:23" ht="15.75" customHeight="1" thickBot="1">
      <c r="G81" s="2"/>
      <c r="H81" s="2"/>
      <c r="I81" s="2"/>
      <c r="J81" s="2"/>
      <c r="K81" s="2"/>
      <c r="L81" s="2"/>
      <c r="M81" s="2"/>
      <c r="N81" s="2"/>
      <c r="P81" s="6"/>
      <c r="Q81" s="6"/>
      <c r="R81" s="6"/>
      <c r="S81" s="6"/>
      <c r="T81" s="221" t="s">
        <v>22</v>
      </c>
      <c r="U81" s="221" t="s">
        <v>48</v>
      </c>
      <c r="V81" s="303">
        <v>13</v>
      </c>
      <c r="W81" s="303">
        <v>24.8</v>
      </c>
    </row>
    <row r="82" spans="7:23" ht="15.75" customHeight="1" thickBot="1">
      <c r="G82" s="2"/>
      <c r="H82" s="2"/>
      <c r="I82" s="2"/>
      <c r="J82" s="2"/>
      <c r="K82" s="2"/>
      <c r="L82" s="2"/>
      <c r="M82" s="2"/>
      <c r="N82" s="2"/>
      <c r="P82" s="6"/>
      <c r="Q82" s="6"/>
      <c r="R82" s="6"/>
      <c r="S82" s="6"/>
      <c r="T82" s="221" t="s">
        <v>22</v>
      </c>
      <c r="U82" s="221" t="s">
        <v>49</v>
      </c>
      <c r="V82" s="303">
        <v>15.4</v>
      </c>
      <c r="W82" s="303">
        <v>27.3</v>
      </c>
    </row>
    <row r="83" spans="7:23" ht="15.75" customHeight="1" thickBot="1">
      <c r="G83" s="2"/>
      <c r="H83" s="2"/>
      <c r="I83" s="2"/>
      <c r="J83" s="2"/>
      <c r="K83" s="2"/>
      <c r="L83" s="2"/>
      <c r="M83" s="2"/>
      <c r="N83" s="2"/>
      <c r="P83" s="6"/>
      <c r="Q83" s="6"/>
      <c r="R83" s="6"/>
      <c r="S83" s="6"/>
      <c r="T83" s="221" t="s">
        <v>22</v>
      </c>
      <c r="U83" s="221" t="s">
        <v>50</v>
      </c>
      <c r="V83" s="303">
        <v>30.2</v>
      </c>
      <c r="W83" s="303">
        <v>64.400000000000006</v>
      </c>
    </row>
    <row r="84" spans="7:23" ht="15.75" customHeight="1" thickBot="1">
      <c r="G84" s="2"/>
      <c r="H84" s="2"/>
      <c r="I84" s="2"/>
      <c r="J84" s="2"/>
      <c r="K84" s="2"/>
      <c r="L84" s="2"/>
      <c r="M84" s="2"/>
      <c r="N84" s="2"/>
      <c r="P84" s="2"/>
      <c r="Q84" s="2"/>
      <c r="R84" s="2"/>
      <c r="S84" s="2"/>
      <c r="T84" s="221" t="s">
        <v>90</v>
      </c>
      <c r="U84" s="221" t="s">
        <v>213</v>
      </c>
      <c r="V84" s="303">
        <v>10.3</v>
      </c>
      <c r="W84" s="303">
        <v>22.6</v>
      </c>
    </row>
    <row r="85" spans="7:23" ht="15.75" customHeight="1" thickBot="1">
      <c r="G85" s="2"/>
      <c r="H85" s="2"/>
      <c r="I85" s="2"/>
      <c r="J85" s="2"/>
      <c r="K85" s="2"/>
      <c r="L85" s="2"/>
      <c r="M85" s="2"/>
      <c r="N85" s="2"/>
      <c r="P85" s="2"/>
      <c r="Q85" s="2"/>
      <c r="R85" s="2"/>
      <c r="S85" s="2"/>
      <c r="T85" s="221" t="s">
        <v>90</v>
      </c>
      <c r="U85" s="221" t="s">
        <v>47</v>
      </c>
      <c r="V85" s="303">
        <v>7.9</v>
      </c>
      <c r="W85" s="303">
        <v>17.8</v>
      </c>
    </row>
    <row r="86" spans="7:23" ht="15.75" customHeight="1" thickBot="1">
      <c r="G86" s="2"/>
      <c r="H86" s="2"/>
      <c r="I86" s="2"/>
      <c r="J86" s="2"/>
      <c r="K86" s="2"/>
      <c r="L86" s="2"/>
      <c r="M86" s="2"/>
      <c r="N86" s="2"/>
      <c r="P86" s="2"/>
      <c r="Q86" s="2"/>
      <c r="R86" s="2"/>
      <c r="S86" s="2"/>
      <c r="T86" s="221" t="s">
        <v>90</v>
      </c>
      <c r="U86" s="221" t="s">
        <v>48</v>
      </c>
      <c r="V86" s="303">
        <v>10</v>
      </c>
      <c r="W86" s="303">
        <v>22.3</v>
      </c>
    </row>
    <row r="87" spans="7:23" ht="15.75" customHeight="1" thickBot="1">
      <c r="G87" s="2"/>
      <c r="H87" s="2"/>
      <c r="I87" s="2"/>
      <c r="J87" s="2"/>
      <c r="K87" s="2"/>
      <c r="L87" s="2"/>
      <c r="M87" s="2"/>
      <c r="N87" s="2"/>
      <c r="P87" s="2"/>
      <c r="Q87" s="2"/>
      <c r="R87" s="2"/>
      <c r="S87" s="2"/>
      <c r="T87" s="221" t="s">
        <v>90</v>
      </c>
      <c r="U87" s="221" t="s">
        <v>49</v>
      </c>
      <c r="V87" s="303">
        <v>10.6</v>
      </c>
      <c r="W87" s="303">
        <v>22.8</v>
      </c>
    </row>
    <row r="88" spans="7:23" ht="15.75" customHeight="1" thickBot="1">
      <c r="G88" s="2"/>
      <c r="H88" s="2"/>
      <c r="I88" s="2"/>
      <c r="J88" s="2"/>
      <c r="K88" s="2"/>
      <c r="L88" s="2"/>
      <c r="M88" s="2"/>
      <c r="N88" s="2"/>
      <c r="P88" s="2"/>
      <c r="Q88" s="2"/>
      <c r="R88" s="2"/>
      <c r="S88" s="2"/>
      <c r="T88" s="221" t="s">
        <v>90</v>
      </c>
      <c r="U88" s="221" t="s">
        <v>50</v>
      </c>
      <c r="V88" s="303">
        <v>17</v>
      </c>
      <c r="W88" s="303">
        <v>44.8</v>
      </c>
    </row>
    <row r="89" spans="7:23" ht="15.75" customHeight="1" thickBot="1">
      <c r="G89" s="2"/>
      <c r="H89" s="2"/>
      <c r="I89" s="2"/>
      <c r="J89" s="2"/>
      <c r="K89" s="2"/>
      <c r="L89" s="2"/>
      <c r="M89" s="2"/>
      <c r="N89" s="2"/>
      <c r="P89" s="2"/>
      <c r="Q89" s="2"/>
      <c r="R89" s="2"/>
      <c r="S89" s="2"/>
      <c r="T89" s="221" t="s">
        <v>18</v>
      </c>
      <c r="U89" s="221" t="s">
        <v>213</v>
      </c>
      <c r="V89" s="303">
        <v>9.8000000000000007</v>
      </c>
      <c r="W89" s="303">
        <v>20.7</v>
      </c>
    </row>
    <row r="90" spans="7:23" ht="15.75" customHeight="1" thickBot="1">
      <c r="G90" s="2"/>
      <c r="H90" s="2"/>
      <c r="I90" s="2"/>
      <c r="J90" s="2"/>
      <c r="K90" s="2"/>
      <c r="L90" s="2"/>
      <c r="M90" s="2"/>
      <c r="N90" s="2"/>
      <c r="P90" s="2"/>
      <c r="Q90" s="2"/>
      <c r="R90" s="2"/>
      <c r="S90" s="2"/>
      <c r="T90" s="221" t="s">
        <v>18</v>
      </c>
      <c r="U90" s="221" t="s">
        <v>47</v>
      </c>
      <c r="V90" s="303">
        <v>7.7</v>
      </c>
      <c r="W90" s="303">
        <v>17.7</v>
      </c>
    </row>
    <row r="91" spans="7:23" ht="15.75" customHeight="1" thickBot="1">
      <c r="G91" s="2"/>
      <c r="H91" s="2"/>
      <c r="I91" s="2"/>
      <c r="J91" s="2"/>
      <c r="K91" s="2"/>
      <c r="L91" s="2"/>
      <c r="M91" s="2"/>
      <c r="N91" s="2"/>
      <c r="P91" s="2"/>
      <c r="Q91" s="2"/>
      <c r="R91" s="2"/>
      <c r="S91" s="2"/>
      <c r="T91" s="221" t="s">
        <v>18</v>
      </c>
      <c r="U91" s="221" t="s">
        <v>48</v>
      </c>
      <c r="V91" s="303">
        <v>9.6</v>
      </c>
      <c r="W91" s="303">
        <v>20.3</v>
      </c>
    </row>
    <row r="92" spans="7:23" ht="15.75" customHeight="1" thickBot="1">
      <c r="G92" s="2"/>
      <c r="H92" s="2"/>
      <c r="I92" s="2"/>
      <c r="J92" s="2"/>
      <c r="K92" s="2"/>
      <c r="L92" s="2"/>
      <c r="M92" s="2"/>
      <c r="N92" s="2"/>
      <c r="P92" s="2"/>
      <c r="Q92" s="2"/>
      <c r="R92" s="2"/>
      <c r="S92" s="2"/>
      <c r="T92" s="221" t="s">
        <v>18</v>
      </c>
      <c r="U92" s="221" t="s">
        <v>49</v>
      </c>
      <c r="V92" s="303">
        <v>9.9</v>
      </c>
      <c r="W92" s="303">
        <v>20.9</v>
      </c>
    </row>
    <row r="93" spans="7:23" ht="15.75" customHeight="1" thickBot="1">
      <c r="G93" s="2"/>
      <c r="H93" s="2"/>
      <c r="I93" s="2"/>
      <c r="J93" s="2"/>
      <c r="K93" s="2"/>
      <c r="L93" s="2"/>
      <c r="M93" s="2"/>
      <c r="N93" s="2"/>
      <c r="P93" s="2"/>
      <c r="Q93" s="2"/>
      <c r="R93" s="2"/>
      <c r="S93" s="2"/>
      <c r="T93" s="221" t="s">
        <v>18</v>
      </c>
      <c r="U93" s="221" t="s">
        <v>50</v>
      </c>
      <c r="V93" s="303">
        <v>18.5</v>
      </c>
      <c r="W93" s="303">
        <v>53</v>
      </c>
    </row>
    <row r="94" spans="7:23" ht="15.75" customHeight="1" thickBot="1">
      <c r="G94" s="2"/>
      <c r="H94" s="2"/>
      <c r="I94" s="2"/>
      <c r="J94" s="2"/>
      <c r="K94" s="2"/>
      <c r="L94" s="2"/>
      <c r="M94" s="2"/>
      <c r="N94" s="2"/>
      <c r="P94" s="2"/>
      <c r="Q94" s="2"/>
      <c r="R94" s="2"/>
      <c r="S94" s="2"/>
      <c r="T94" s="221"/>
      <c r="U94" s="221"/>
      <c r="V94" s="225"/>
      <c r="W94" s="225"/>
    </row>
    <row r="95" spans="7:23" ht="15.75" customHeight="1" thickBot="1">
      <c r="G95" s="2"/>
      <c r="H95" s="2"/>
      <c r="I95" s="2"/>
      <c r="J95" s="2"/>
      <c r="K95" s="2"/>
      <c r="L95" s="2"/>
      <c r="M95" s="2"/>
      <c r="N95" s="2"/>
      <c r="P95" s="2"/>
      <c r="Q95" s="2"/>
      <c r="R95" s="2"/>
      <c r="S95" s="2"/>
      <c r="T95" s="221"/>
      <c r="U95" s="221"/>
      <c r="V95" s="222"/>
      <c r="W95" s="222"/>
    </row>
    <row r="96" spans="7:23" ht="15.75" customHeight="1" thickBot="1">
      <c r="G96" s="2"/>
      <c r="H96" s="2"/>
      <c r="I96" s="2"/>
      <c r="J96" s="2"/>
      <c r="K96" s="2"/>
      <c r="L96" s="2"/>
      <c r="M96" s="2"/>
      <c r="N96" s="2"/>
      <c r="T96" s="221"/>
      <c r="U96" s="221"/>
      <c r="V96" s="225"/>
      <c r="W96" s="225"/>
    </row>
    <row r="97" spans="7:23" ht="15.75" customHeight="1" thickBot="1">
      <c r="G97" s="2"/>
      <c r="H97" s="2"/>
      <c r="I97" s="2"/>
      <c r="J97" s="2"/>
      <c r="K97" s="2"/>
      <c r="L97" s="2"/>
      <c r="M97" s="2"/>
      <c r="N97" s="2"/>
      <c r="T97" s="221"/>
      <c r="U97" s="221"/>
      <c r="V97" s="221"/>
      <c r="W97" s="221"/>
    </row>
    <row r="98" spans="7:23" ht="15.75" customHeight="1" thickBot="1">
      <c r="G98" s="2"/>
      <c r="H98" s="2"/>
      <c r="I98" s="2"/>
      <c r="J98" s="2"/>
      <c r="K98" s="2"/>
      <c r="L98" s="2"/>
      <c r="M98" s="2"/>
      <c r="N98" s="2"/>
      <c r="T98" s="221"/>
      <c r="U98" s="221"/>
      <c r="V98" s="221"/>
      <c r="W98" s="221"/>
    </row>
    <row r="99" spans="7:23" ht="15.75" customHeight="1">
      <c r="G99" s="2"/>
      <c r="H99" s="2"/>
      <c r="I99" s="2"/>
      <c r="J99" s="2"/>
      <c r="K99" s="2"/>
      <c r="L99" s="2"/>
      <c r="M99" s="2"/>
      <c r="N99" s="2"/>
    </row>
    <row r="100" spans="7:23" ht="15.75" customHeight="1">
      <c r="G100" s="2"/>
      <c r="H100" s="2"/>
      <c r="I100" s="2"/>
      <c r="J100" s="2"/>
      <c r="K100" s="2"/>
      <c r="L100" s="2"/>
      <c r="M100" s="2"/>
      <c r="N100" s="2"/>
    </row>
    <row r="101" spans="7:23" ht="15.75" customHeight="1">
      <c r="G101" s="2"/>
      <c r="H101" s="2"/>
      <c r="I101" s="2"/>
      <c r="J101" s="2"/>
      <c r="K101" s="2"/>
      <c r="L101" s="2"/>
      <c r="M101" s="2"/>
      <c r="N101" s="2"/>
    </row>
    <row r="102" spans="7:23" ht="15.75" customHeight="1">
      <c r="G102" s="2"/>
      <c r="H102" s="2"/>
      <c r="I102" s="2"/>
      <c r="J102" s="2"/>
      <c r="K102" s="2"/>
      <c r="L102" s="2"/>
      <c r="M102" s="2"/>
      <c r="N102" s="2"/>
    </row>
    <row r="103" spans="7:23" ht="15.75" customHeight="1">
      <c r="G103" s="2"/>
      <c r="H103" s="2"/>
      <c r="I103" s="2"/>
      <c r="J103" s="2"/>
      <c r="K103" s="2"/>
      <c r="L103" s="2"/>
      <c r="M103" s="2"/>
      <c r="N103" s="2"/>
    </row>
    <row r="104" spans="7:23" ht="15.75" customHeight="1">
      <c r="G104" s="2"/>
      <c r="H104" s="2"/>
      <c r="I104" s="2"/>
      <c r="J104" s="2"/>
      <c r="K104" s="2"/>
      <c r="L104" s="2"/>
      <c r="M104" s="2"/>
      <c r="N104" s="2"/>
    </row>
    <row r="105" spans="7:23" ht="15.75" customHeight="1">
      <c r="G105" s="2"/>
      <c r="H105" s="2"/>
      <c r="I105" s="2"/>
      <c r="J105" s="2"/>
      <c r="K105" s="2"/>
      <c r="L105" s="2"/>
      <c r="M105" s="2"/>
      <c r="N105" s="2"/>
    </row>
    <row r="106" spans="7:23" ht="15.75" customHeight="1">
      <c r="G106" s="2"/>
      <c r="H106" s="2"/>
      <c r="I106" s="2"/>
      <c r="J106" s="2"/>
      <c r="K106" s="2"/>
      <c r="L106" s="2"/>
      <c r="M106" s="2"/>
      <c r="N106" s="2"/>
    </row>
    <row r="107" spans="7:23" ht="15.75" customHeight="1">
      <c r="G107" s="2"/>
      <c r="H107" s="2"/>
      <c r="I107" s="2"/>
      <c r="J107" s="2"/>
      <c r="K107" s="2"/>
      <c r="L107" s="2"/>
      <c r="M107" s="2"/>
      <c r="N107" s="2"/>
    </row>
    <row r="108" spans="7:23" ht="15.75" customHeight="1">
      <c r="G108" s="2"/>
      <c r="H108" s="2"/>
      <c r="I108" s="2"/>
      <c r="J108" s="2"/>
      <c r="K108" s="2"/>
      <c r="L108" s="2"/>
      <c r="M108" s="2"/>
      <c r="N108" s="2"/>
    </row>
    <row r="109" spans="7:23" ht="15.75" customHeight="1">
      <c r="G109" s="2"/>
      <c r="H109" s="2"/>
      <c r="I109" s="2"/>
      <c r="J109" s="2"/>
      <c r="K109" s="2"/>
      <c r="L109" s="2"/>
      <c r="M109" s="2"/>
      <c r="N109" s="2"/>
    </row>
    <row r="110" spans="7:23" ht="15.75" customHeight="1">
      <c r="G110" s="2"/>
      <c r="H110" s="2"/>
      <c r="I110" s="2"/>
      <c r="J110" s="2"/>
      <c r="K110" s="2"/>
      <c r="L110" s="2"/>
      <c r="M110" s="2"/>
      <c r="N110" s="2"/>
    </row>
    <row r="111" spans="7:23" ht="15.75" customHeight="1">
      <c r="G111" s="2"/>
      <c r="H111" s="2"/>
      <c r="I111" s="2"/>
      <c r="J111" s="2"/>
      <c r="K111" s="2"/>
      <c r="L111" s="2"/>
      <c r="M111" s="2"/>
      <c r="N111" s="2"/>
    </row>
    <row r="112" spans="7:23" ht="15.75" customHeight="1">
      <c r="G112" s="2"/>
      <c r="H112" s="2"/>
      <c r="I112" s="2"/>
      <c r="J112" s="2"/>
      <c r="K112" s="2"/>
      <c r="L112" s="2"/>
      <c r="M112" s="2"/>
      <c r="N112" s="2"/>
    </row>
    <row r="113" spans="7:14" ht="15.75" customHeight="1">
      <c r="G113" s="2"/>
      <c r="H113" s="2"/>
      <c r="I113" s="2"/>
      <c r="J113" s="2"/>
      <c r="K113" s="2"/>
      <c r="L113" s="2"/>
      <c r="M113" s="2"/>
      <c r="N113" s="2"/>
    </row>
    <row r="114" spans="7:14" ht="15.75" customHeight="1">
      <c r="G114" s="2"/>
      <c r="H114" s="2"/>
      <c r="I114" s="2"/>
      <c r="J114" s="2"/>
      <c r="K114" s="2"/>
      <c r="L114" s="2"/>
      <c r="M114" s="2"/>
      <c r="N114" s="2"/>
    </row>
    <row r="115" spans="7:14" ht="15.75" customHeight="1">
      <c r="G115" s="2"/>
      <c r="H115" s="2"/>
      <c r="I115" s="2"/>
      <c r="J115" s="2"/>
      <c r="K115" s="2"/>
      <c r="L115" s="2"/>
      <c r="M115" s="2"/>
      <c r="N115" s="2"/>
    </row>
    <row r="116" spans="7:14" ht="15.75" customHeight="1">
      <c r="G116" s="2"/>
      <c r="H116" s="2"/>
      <c r="I116" s="2"/>
      <c r="J116" s="2"/>
      <c r="K116" s="2"/>
      <c r="L116" s="2"/>
      <c r="M116" s="2"/>
      <c r="N116" s="2"/>
    </row>
    <row r="117" spans="7:14" ht="15.75" customHeight="1">
      <c r="G117" s="2"/>
      <c r="H117" s="2"/>
      <c r="I117" s="2"/>
      <c r="J117" s="2"/>
      <c r="K117" s="2"/>
      <c r="L117" s="2"/>
      <c r="M117" s="2"/>
      <c r="N117" s="2"/>
    </row>
    <row r="118" spans="7:14" ht="15.75" customHeight="1">
      <c r="G118" s="2"/>
      <c r="H118" s="2"/>
      <c r="I118" s="2"/>
      <c r="J118" s="2"/>
      <c r="K118" s="2"/>
      <c r="L118" s="2"/>
      <c r="M118" s="2"/>
      <c r="N118" s="2"/>
    </row>
    <row r="119" spans="7:14" ht="15.75" customHeight="1">
      <c r="G119" s="2"/>
      <c r="H119" s="2"/>
      <c r="I119" s="2"/>
      <c r="J119" s="2"/>
      <c r="K119" s="2"/>
      <c r="L119" s="2"/>
      <c r="M119" s="2"/>
      <c r="N119" s="2"/>
    </row>
    <row r="120" spans="7:14" ht="15.75" customHeight="1">
      <c r="G120" s="2"/>
      <c r="H120" s="2"/>
      <c r="I120" s="2"/>
      <c r="J120" s="2"/>
      <c r="K120" s="2"/>
      <c r="L120" s="2"/>
      <c r="M120" s="2"/>
      <c r="N120" s="2"/>
    </row>
    <row r="121" spans="7:14" ht="15.75" customHeight="1">
      <c r="G121" s="2"/>
      <c r="H121" s="2"/>
      <c r="I121" s="2"/>
      <c r="J121" s="2"/>
      <c r="K121" s="2"/>
      <c r="L121" s="2"/>
      <c r="M121" s="2"/>
      <c r="N121" s="2"/>
    </row>
    <row r="122" spans="7:14" ht="15.75" customHeight="1"/>
    <row r="123" spans="7:14" ht="15.75" customHeight="1"/>
    <row r="124" spans="7:14" ht="15.75" customHeight="1"/>
    <row r="125" spans="7:14" ht="15.75" customHeight="1"/>
    <row r="126" spans="7:14" ht="15.75" customHeight="1"/>
    <row r="127" spans="7:14" ht="15.75" customHeight="1"/>
    <row r="128" spans="7:14"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64" spans="1:5" s="14" customFormat="1">
      <c r="A164" s="539">
        <v>0.48605324</v>
      </c>
      <c r="B164" s="539"/>
      <c r="C164" s="539"/>
      <c r="D164" s="539"/>
      <c r="E164" s="540"/>
    </row>
  </sheetData>
  <mergeCells count="16">
    <mergeCell ref="A1:E1"/>
    <mergeCell ref="G3:W3"/>
    <mergeCell ref="D3:E3"/>
    <mergeCell ref="A164:E164"/>
    <mergeCell ref="G4:N4"/>
    <mergeCell ref="G5:N5"/>
    <mergeCell ref="P4:W4"/>
    <mergeCell ref="P5:W5"/>
    <mergeCell ref="S7:S8"/>
    <mergeCell ref="D4:E4"/>
    <mergeCell ref="G6:N6"/>
    <mergeCell ref="G7:I7"/>
    <mergeCell ref="K7:N7"/>
    <mergeCell ref="P6:W6"/>
    <mergeCell ref="P7:R7"/>
    <mergeCell ref="T7:W7"/>
  </mergeCells>
  <conditionalFormatting sqref="S9:S13">
    <cfRule type="containsText" dxfId="1" priority="1" operator="containsText" text="FALSE">
      <formula>NOT(ISERROR(SEARCH("FALSE",S9)))</formula>
    </cfRule>
    <cfRule type="containsText" dxfId="0" priority="2" operator="containsText" text="TRUE">
      <formula>NOT(ISERROR(SEARCH("TRUE",S9)))</formula>
    </cfRule>
  </conditionalFormatting>
  <pageMargins left="0.7" right="0.7" top="0.75" bottom="0.75" header="0.3" footer="0.3"/>
  <pageSetup paperSize="9" orientation="portrait" r:id="rId1"/>
  <headerFooter>
    <oddFooter xml:space="preserve">&amp;C_x000D_&amp;1#&amp;"Calibri"&amp;10&amp;K000000  Classified as OFFICIAL </oddFooter>
  </headerFooter>
  <ignoredErrors>
    <ignoredError sqref="J14 S14 G9:G13 J9:J13 P9 P10:P13 S10:S13 G16 J15 P18:S20 S15 P30:S85 P29 S29 S16 H24:J24 G23 I23:J23 P28:S28 P27 S27 P26:Q26 S26 G26:J47 G25 I25:J25 P25:S25 P24 S24 H48:J48 G19:J21 I17:J17 G22 I22:J22 P22:S22 P21:Q21 S21 I16:J16 S17 G18 I18:J18 P23 R23:S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BE199-A1B0-42EC-B019-8E08172FE8A3}">
  <sheetPr>
    <tabColor theme="8" tint="0.79998168889431442"/>
  </sheetPr>
  <dimension ref="A1:P63"/>
  <sheetViews>
    <sheetView topLeftCell="A9" zoomScaleNormal="100" workbookViewId="0">
      <selection activeCell="H10" sqref="H10"/>
    </sheetView>
  </sheetViews>
  <sheetFormatPr defaultColWidth="9.140625" defaultRowHeight="20.100000000000001" customHeight="1"/>
  <cols>
    <col min="1" max="1" width="4.28515625" customWidth="1"/>
    <col min="2" max="2" width="32.85546875" customWidth="1"/>
    <col min="3" max="3" width="15.85546875" bestFit="1" customWidth="1"/>
    <col min="4" max="4" width="15.140625" customWidth="1"/>
    <col min="5" max="5" width="14.28515625" customWidth="1"/>
    <col min="6" max="6" width="12" customWidth="1"/>
    <col min="8" max="8" width="29" customWidth="1"/>
    <col min="9" max="9" width="20" customWidth="1"/>
    <col min="10" max="10" width="15.85546875" bestFit="1" customWidth="1"/>
    <col min="14" max="14" width="25.7109375" bestFit="1" customWidth="1"/>
  </cols>
  <sheetData>
    <row r="1" spans="1:16" ht="24.95" customHeight="1">
      <c r="C1" s="555" t="s">
        <v>214</v>
      </c>
      <c r="H1" s="554" t="s">
        <v>215</v>
      </c>
      <c r="I1" s="554"/>
      <c r="J1" s="554"/>
    </row>
    <row r="2" spans="1:16" ht="24.95" customHeight="1">
      <c r="C2" s="555"/>
      <c r="H2" s="554"/>
      <c r="I2" s="554"/>
      <c r="J2" s="554"/>
    </row>
    <row r="3" spans="1:16" ht="99.75" customHeight="1">
      <c r="C3" s="556"/>
      <c r="H3" s="287"/>
      <c r="I3" s="287"/>
      <c r="J3" s="287"/>
    </row>
    <row r="4" spans="1:16" ht="5.25" customHeight="1">
      <c r="C4" s="295"/>
      <c r="H4" s="287"/>
      <c r="I4" s="287"/>
      <c r="J4" s="287"/>
    </row>
    <row r="5" spans="1:16" s="5" customFormat="1" ht="30.75" customHeight="1">
      <c r="A5" s="8"/>
      <c r="B5" s="307"/>
      <c r="C5" s="16" t="s">
        <v>216</v>
      </c>
      <c r="D5" s="196" t="s">
        <v>217</v>
      </c>
      <c r="E5" s="174" t="s">
        <v>218</v>
      </c>
      <c r="F5"/>
      <c r="G5" s="8"/>
      <c r="H5" s="557" t="s">
        <v>219</v>
      </c>
      <c r="I5" s="557"/>
      <c r="J5" s="557"/>
    </row>
    <row r="6" spans="1:16" s="14" customFormat="1" ht="49.5" customHeight="1">
      <c r="A6"/>
      <c r="B6" s="308" t="s">
        <v>220</v>
      </c>
      <c r="C6" s="20" t="s">
        <v>221</v>
      </c>
      <c r="D6" s="17" t="s">
        <v>222</v>
      </c>
      <c r="E6" s="18" t="s">
        <v>223</v>
      </c>
      <c r="F6" s="19" t="s">
        <v>42</v>
      </c>
      <c r="G6"/>
      <c r="H6" s="166" t="s">
        <v>224</v>
      </c>
      <c r="I6" s="166" t="s">
        <v>225</v>
      </c>
      <c r="J6" s="166" t="s">
        <v>226</v>
      </c>
      <c r="L6"/>
      <c r="M6"/>
      <c r="N6"/>
      <c r="O6"/>
      <c r="P6"/>
    </row>
    <row r="7" spans="1:16" ht="20.100000000000001" customHeight="1">
      <c r="A7" s="313"/>
      <c r="B7" s="309" t="s">
        <v>29</v>
      </c>
      <c r="C7" s="21">
        <v>117855251.20443524</v>
      </c>
      <c r="D7" s="22">
        <v>114315</v>
      </c>
      <c r="E7" s="23">
        <f>C7/D7</f>
        <v>1030.9692621653785</v>
      </c>
      <c r="F7" s="24">
        <f>SUMIFS($J$7:$J$24,$I$7:$I$24,B7)</f>
        <v>586908</v>
      </c>
      <c r="H7" s="163" t="s">
        <v>11</v>
      </c>
      <c r="I7" s="164" t="s">
        <v>12</v>
      </c>
      <c r="J7" s="165">
        <v>271951</v>
      </c>
    </row>
    <row r="8" spans="1:16" ht="20.100000000000001" customHeight="1">
      <c r="A8" s="313"/>
      <c r="B8" s="309" t="s">
        <v>28</v>
      </c>
      <c r="C8" s="21">
        <v>122532860.57633026</v>
      </c>
      <c r="D8" s="22">
        <v>130094</v>
      </c>
      <c r="E8" s="23">
        <f>C8/D8</f>
        <v>941.87941470267856</v>
      </c>
      <c r="F8" s="24">
        <f t="shared" ref="F8:F32" si="0">SUMIFS($J$7:$J$24,$I$7:$I$24,B8)</f>
        <v>555100</v>
      </c>
      <c r="H8" s="163" t="s">
        <v>11</v>
      </c>
      <c r="I8" s="164" t="s">
        <v>13</v>
      </c>
      <c r="J8" s="165">
        <v>26345</v>
      </c>
    </row>
    <row r="9" spans="1:16" ht="20.100000000000001" customHeight="1">
      <c r="A9" s="313"/>
      <c r="B9" s="310" t="s">
        <v>27</v>
      </c>
      <c r="C9" s="145">
        <v>240388111.7807655</v>
      </c>
      <c r="D9" s="146">
        <v>244409</v>
      </c>
      <c r="E9" s="179">
        <f>C9/D9</f>
        <v>983.54852636672751</v>
      </c>
      <c r="F9" s="305">
        <f>SUM(F7:F8)</f>
        <v>1142008</v>
      </c>
      <c r="H9" s="25" t="s">
        <v>14</v>
      </c>
      <c r="I9" s="161" t="s">
        <v>15</v>
      </c>
      <c r="J9" s="123">
        <v>29226</v>
      </c>
    </row>
    <row r="10" spans="1:16" ht="20.100000000000001" customHeight="1">
      <c r="A10" s="313"/>
      <c r="B10" s="309" t="s">
        <v>31</v>
      </c>
      <c r="C10" s="21">
        <v>125365759.24423702</v>
      </c>
      <c r="D10" s="22">
        <v>141546</v>
      </c>
      <c r="E10" s="23">
        <f t="shared" ref="E10:E31" si="1">C10/D10</f>
        <v>885.68916991110325</v>
      </c>
      <c r="F10" s="24">
        <f t="shared" si="0"/>
        <v>621919</v>
      </c>
      <c r="H10" s="25" t="s">
        <v>14</v>
      </c>
      <c r="I10" s="161" t="s">
        <v>16</v>
      </c>
      <c r="J10" s="123">
        <v>254019</v>
      </c>
    </row>
    <row r="11" spans="1:16" ht="20.100000000000001" customHeight="1">
      <c r="A11" s="313"/>
      <c r="B11" s="309" t="s">
        <v>32</v>
      </c>
      <c r="C11" s="21">
        <v>145774572.62482303</v>
      </c>
      <c r="D11" s="22">
        <v>128991</v>
      </c>
      <c r="E11" s="23">
        <f t="shared" si="1"/>
        <v>1130.1142918872094</v>
      </c>
      <c r="F11" s="24">
        <f t="shared" si="0"/>
        <v>690423</v>
      </c>
      <c r="H11" s="163" t="s">
        <v>17</v>
      </c>
      <c r="I11" s="164" t="s">
        <v>18</v>
      </c>
      <c r="J11" s="165">
        <v>232928</v>
      </c>
    </row>
    <row r="12" spans="1:16" ht="20.100000000000001" customHeight="1">
      <c r="A12" s="313"/>
      <c r="B12" s="309" t="s">
        <v>33</v>
      </c>
      <c r="C12" s="21">
        <v>87105478.336402893</v>
      </c>
      <c r="D12" s="22">
        <v>86725</v>
      </c>
      <c r="E12" s="23">
        <f t="shared" si="1"/>
        <v>1004.3871817400161</v>
      </c>
      <c r="F12" s="24">
        <f t="shared" si="0"/>
        <v>347775</v>
      </c>
      <c r="H12" s="163" t="s">
        <v>17</v>
      </c>
      <c r="I12" s="164" t="s">
        <v>19</v>
      </c>
      <c r="J12" s="165">
        <v>10742</v>
      </c>
    </row>
    <row r="13" spans="1:16" ht="20.100000000000001" customHeight="1">
      <c r="A13" s="313"/>
      <c r="B13" s="310" t="s">
        <v>30</v>
      </c>
      <c r="C13" s="145">
        <v>358245810.20546293</v>
      </c>
      <c r="D13" s="146">
        <v>357262</v>
      </c>
      <c r="E13" s="179">
        <f>C13/D13</f>
        <v>1002.7537499243215</v>
      </c>
      <c r="F13" s="305">
        <f>SUM(F10:F12)</f>
        <v>1660117</v>
      </c>
      <c r="H13" s="163" t="s">
        <v>17</v>
      </c>
      <c r="I13" s="164" t="s">
        <v>20</v>
      </c>
      <c r="J13" s="165">
        <v>192302</v>
      </c>
    </row>
    <row r="14" spans="1:16" ht="20.100000000000001" customHeight="1">
      <c r="A14" s="313"/>
      <c r="B14" s="309" t="s">
        <v>35</v>
      </c>
      <c r="C14" s="21">
        <v>157330450.17366368</v>
      </c>
      <c r="D14" s="22">
        <v>140839</v>
      </c>
      <c r="E14" s="23">
        <f t="shared" si="1"/>
        <v>1117.0943429991953</v>
      </c>
      <c r="F14" s="24">
        <f t="shared" si="0"/>
        <v>697518</v>
      </c>
      <c r="H14" s="25" t="s">
        <v>21</v>
      </c>
      <c r="I14" s="161" t="s">
        <v>22</v>
      </c>
      <c r="J14" s="123">
        <v>491942</v>
      </c>
    </row>
    <row r="15" spans="1:16" ht="20.100000000000001" customHeight="1">
      <c r="A15" s="313"/>
      <c r="B15" s="311" t="s">
        <v>34</v>
      </c>
      <c r="C15" s="145">
        <v>157330450.17366368</v>
      </c>
      <c r="D15" s="146">
        <v>140839</v>
      </c>
      <c r="E15" s="179">
        <f t="shared" si="1"/>
        <v>1117.0943429991953</v>
      </c>
      <c r="F15" s="305">
        <f>SUM(F14)</f>
        <v>697518</v>
      </c>
      <c r="H15" s="25" t="s">
        <v>21</v>
      </c>
      <c r="I15" s="161" t="s">
        <v>23</v>
      </c>
      <c r="J15" s="123">
        <v>245299</v>
      </c>
    </row>
    <row r="16" spans="1:16" ht="20.100000000000001" customHeight="1">
      <c r="A16" s="313"/>
      <c r="B16" s="309" t="s">
        <v>22</v>
      </c>
      <c r="C16" s="21">
        <v>139855392.15202823</v>
      </c>
      <c r="D16" s="22">
        <v>115528</v>
      </c>
      <c r="E16" s="23">
        <f>C16/D16</f>
        <v>1210.575723218858</v>
      </c>
      <c r="F16" s="24">
        <f t="shared" si="0"/>
        <v>491942</v>
      </c>
      <c r="H16" s="163" t="s">
        <v>24</v>
      </c>
      <c r="I16" s="164" t="s">
        <v>25</v>
      </c>
      <c r="J16" s="165">
        <v>304933</v>
      </c>
    </row>
    <row r="17" spans="1:14" ht="20.100000000000001" customHeight="1">
      <c r="A17" s="313"/>
      <c r="B17" s="309" t="s">
        <v>23</v>
      </c>
      <c r="C17" s="21">
        <v>74634404.627175376</v>
      </c>
      <c r="D17" s="22">
        <v>75833</v>
      </c>
      <c r="E17" s="23">
        <f t="shared" si="1"/>
        <v>984.19427725627861</v>
      </c>
      <c r="F17" s="24">
        <f t="shared" si="0"/>
        <v>245299</v>
      </c>
      <c r="H17" s="163" t="s">
        <v>24</v>
      </c>
      <c r="I17" s="164" t="s">
        <v>26</v>
      </c>
      <c r="J17" s="165">
        <v>24504</v>
      </c>
    </row>
    <row r="18" spans="1:14" ht="20.100000000000001" customHeight="1">
      <c r="A18" s="313"/>
      <c r="B18" s="310" t="s">
        <v>21</v>
      </c>
      <c r="C18" s="145">
        <v>214489796.77920359</v>
      </c>
      <c r="D18" s="146">
        <v>191361</v>
      </c>
      <c r="E18" s="179">
        <f t="shared" si="1"/>
        <v>1120.8647361751014</v>
      </c>
      <c r="F18" s="305">
        <f>SUM(F16:F17)</f>
        <v>737241</v>
      </c>
      <c r="H18" s="25" t="s">
        <v>27</v>
      </c>
      <c r="I18" s="161" t="s">
        <v>28</v>
      </c>
      <c r="J18" s="123">
        <v>555100</v>
      </c>
    </row>
    <row r="19" spans="1:14" ht="20.100000000000001" customHeight="1">
      <c r="A19" s="313"/>
      <c r="B19" s="309" t="s">
        <v>25</v>
      </c>
      <c r="C19" s="21">
        <v>114194926.04871467</v>
      </c>
      <c r="D19" s="22">
        <v>86438</v>
      </c>
      <c r="E19" s="23">
        <f t="shared" si="1"/>
        <v>1321.1194850495692</v>
      </c>
      <c r="F19" s="24">
        <f t="shared" si="0"/>
        <v>304933</v>
      </c>
      <c r="H19" s="25" t="s">
        <v>27</v>
      </c>
      <c r="I19" s="161" t="s">
        <v>29</v>
      </c>
      <c r="J19" s="123">
        <v>586908</v>
      </c>
    </row>
    <row r="20" spans="1:14" ht="20.100000000000001" customHeight="1">
      <c r="A20" s="313"/>
      <c r="B20" s="309" t="s">
        <v>26</v>
      </c>
      <c r="C20" s="21">
        <v>14421902.532110032</v>
      </c>
      <c r="D20" s="22">
        <v>6602</v>
      </c>
      <c r="E20" s="23">
        <f t="shared" si="1"/>
        <v>2184.4747852332675</v>
      </c>
      <c r="F20" s="24">
        <f t="shared" si="0"/>
        <v>24504</v>
      </c>
      <c r="H20" s="163" t="s">
        <v>30</v>
      </c>
      <c r="I20" s="164" t="s">
        <v>31</v>
      </c>
      <c r="J20" s="165">
        <v>621919</v>
      </c>
    </row>
    <row r="21" spans="1:14" ht="20.100000000000001" customHeight="1">
      <c r="A21" s="313"/>
      <c r="B21" s="310" t="s">
        <v>24</v>
      </c>
      <c r="C21" s="145">
        <v>128616828.5808247</v>
      </c>
      <c r="D21" s="146">
        <v>93040</v>
      </c>
      <c r="E21" s="179">
        <f>C21/D21</f>
        <v>1382.3820784697409</v>
      </c>
      <c r="F21" s="305">
        <f>SUM(F19:F20)</f>
        <v>329437</v>
      </c>
      <c r="H21" s="163" t="s">
        <v>30</v>
      </c>
      <c r="I21" s="164" t="s">
        <v>32</v>
      </c>
      <c r="J21" s="165">
        <v>690423</v>
      </c>
    </row>
    <row r="22" spans="1:14" ht="20.100000000000001" customHeight="1">
      <c r="A22" s="313"/>
      <c r="B22" s="309" t="s">
        <v>19</v>
      </c>
      <c r="C22" s="21">
        <v>7477285.3412845954</v>
      </c>
      <c r="D22" s="22">
        <v>2487</v>
      </c>
      <c r="E22" s="23">
        <f t="shared" ref="E22:E23" si="2">C22/D22</f>
        <v>3006.5481870866888</v>
      </c>
      <c r="F22" s="24">
        <f t="shared" si="0"/>
        <v>10742</v>
      </c>
      <c r="H22" s="163" t="s">
        <v>30</v>
      </c>
      <c r="I22" s="164" t="s">
        <v>33</v>
      </c>
      <c r="J22" s="165">
        <v>347775</v>
      </c>
    </row>
    <row r="23" spans="1:14" ht="20.100000000000001" customHeight="1">
      <c r="A23" s="313"/>
      <c r="B23" s="309" t="s">
        <v>18</v>
      </c>
      <c r="C23" s="21">
        <v>93025004.232768446</v>
      </c>
      <c r="D23" s="22">
        <v>66569</v>
      </c>
      <c r="E23" s="23">
        <f t="shared" si="2"/>
        <v>1397.42228714219</v>
      </c>
      <c r="F23" s="24">
        <f t="shared" si="0"/>
        <v>232928</v>
      </c>
      <c r="H23" s="25" t="s">
        <v>34</v>
      </c>
      <c r="I23" s="161" t="s">
        <v>35</v>
      </c>
      <c r="J23" s="123">
        <v>697518</v>
      </c>
    </row>
    <row r="24" spans="1:14" ht="20.100000000000001" customHeight="1">
      <c r="A24" s="313"/>
      <c r="B24" s="309" t="s">
        <v>20</v>
      </c>
      <c r="C24" s="21">
        <v>52355613.859052889</v>
      </c>
      <c r="D24" s="22">
        <v>48556</v>
      </c>
      <c r="E24" s="23">
        <f>C24/D24</f>
        <v>1078.2522007383823</v>
      </c>
      <c r="F24" s="24">
        <f>SUMIFS($J$7:$J$24,$I$7:$I$24,B24)</f>
        <v>192302</v>
      </c>
      <c r="H24" s="162" t="s">
        <v>36</v>
      </c>
      <c r="I24" s="162" t="s">
        <v>36</v>
      </c>
      <c r="J24" s="338">
        <v>5583833</v>
      </c>
    </row>
    <row r="25" spans="1:14" ht="20.100000000000001" customHeight="1">
      <c r="A25" s="313"/>
      <c r="B25" s="310" t="s">
        <v>17</v>
      </c>
      <c r="C25" s="145">
        <v>152857903.43310595</v>
      </c>
      <c r="D25" s="146">
        <v>117612</v>
      </c>
      <c r="E25" s="179">
        <f t="shared" si="1"/>
        <v>1299.6794836675335</v>
      </c>
      <c r="F25" s="305">
        <f>SUM(F22:F24)</f>
        <v>435972</v>
      </c>
      <c r="H25" s="315"/>
      <c r="I25" s="334">
        <v>45924</v>
      </c>
      <c r="L25" s="329" t="s">
        <v>227</v>
      </c>
    </row>
    <row r="26" spans="1:14" ht="20.100000000000001" customHeight="1">
      <c r="A26" s="313"/>
      <c r="B26" s="309" t="s">
        <v>15</v>
      </c>
      <c r="C26" s="21">
        <v>19355474.759855926</v>
      </c>
      <c r="D26" s="22">
        <v>16728</v>
      </c>
      <c r="E26" s="23">
        <f t="shared" si="1"/>
        <v>1157.070466275462</v>
      </c>
      <c r="F26" s="24">
        <f t="shared" si="0"/>
        <v>29226</v>
      </c>
      <c r="G26" s="244"/>
      <c r="H26" s="296" t="s">
        <v>228</v>
      </c>
      <c r="I26" s="296"/>
      <c r="J26" s="296"/>
      <c r="K26" s="297"/>
      <c r="L26" s="297"/>
      <c r="M26" s="297"/>
    </row>
    <row r="27" spans="1:14" ht="20.100000000000001" customHeight="1">
      <c r="A27" s="313"/>
      <c r="B27" s="309" t="s">
        <v>16</v>
      </c>
      <c r="C27" s="21">
        <v>97293358.448116452</v>
      </c>
      <c r="D27" s="22">
        <v>90079</v>
      </c>
      <c r="E27" s="23">
        <f>C27/D27</f>
        <v>1080.0892377592609</v>
      </c>
      <c r="F27" s="24">
        <f t="shared" si="0"/>
        <v>254019</v>
      </c>
      <c r="G27" s="306"/>
      <c r="H27" s="298" t="s">
        <v>229</v>
      </c>
      <c r="I27" s="298"/>
      <c r="J27" s="299"/>
      <c r="K27" s="297"/>
      <c r="L27" s="297"/>
      <c r="M27" s="297"/>
    </row>
    <row r="28" spans="1:14" ht="20.100000000000001" customHeight="1">
      <c r="A28" s="313"/>
      <c r="B28" s="310" t="s">
        <v>14</v>
      </c>
      <c r="C28" s="145">
        <v>116648833.20797238</v>
      </c>
      <c r="D28" s="146">
        <v>106807</v>
      </c>
      <c r="E28" s="179">
        <f>C28/D28</f>
        <v>1092.1459568003256</v>
      </c>
      <c r="F28" s="305">
        <f>SUM(F26:F27)</f>
        <v>283245</v>
      </c>
      <c r="G28" s="306"/>
      <c r="H28" s="339" t="s">
        <v>230</v>
      </c>
      <c r="I28" s="297"/>
      <c r="J28" s="297"/>
      <c r="K28" s="297"/>
      <c r="L28" s="297"/>
      <c r="M28" s="297"/>
    </row>
    <row r="29" spans="1:14" ht="20.100000000000001" customHeight="1">
      <c r="A29" s="313"/>
      <c r="B29" s="309" t="s">
        <v>90</v>
      </c>
      <c r="C29" s="21">
        <v>11723778.235153187</v>
      </c>
      <c r="D29" s="22">
        <v>4606</v>
      </c>
      <c r="E29" s="23">
        <f t="shared" si="1"/>
        <v>2545.3274500983907</v>
      </c>
      <c r="F29" s="24">
        <f t="shared" si="0"/>
        <v>26345</v>
      </c>
      <c r="H29" s="339" t="s">
        <v>231</v>
      </c>
      <c r="I29" s="297"/>
      <c r="J29" s="297"/>
      <c r="K29" s="297"/>
      <c r="L29" s="297"/>
      <c r="M29" s="297"/>
    </row>
    <row r="30" spans="1:14" ht="29.25" customHeight="1">
      <c r="A30" s="313"/>
      <c r="B30" s="309" t="s">
        <v>12</v>
      </c>
      <c r="C30" s="21">
        <v>102095633.07410206</v>
      </c>
      <c r="D30" s="22">
        <v>86418</v>
      </c>
      <c r="E30" s="23">
        <f t="shared" si="1"/>
        <v>1181.4162914450931</v>
      </c>
      <c r="F30" s="24">
        <f t="shared" si="0"/>
        <v>271951</v>
      </c>
      <c r="H30" s="340" t="s">
        <v>232</v>
      </c>
      <c r="I30" s="297"/>
      <c r="J30" s="297"/>
      <c r="K30" s="297"/>
      <c r="L30" s="297"/>
      <c r="M30" s="297"/>
    </row>
    <row r="31" spans="1:14" ht="20.100000000000001" customHeight="1">
      <c r="A31" s="313"/>
      <c r="B31" s="310" t="s">
        <v>11</v>
      </c>
      <c r="C31" s="145">
        <v>113819411.30925524</v>
      </c>
      <c r="D31" s="146">
        <v>91024</v>
      </c>
      <c r="E31" s="179">
        <f t="shared" si="1"/>
        <v>1250.4329771187297</v>
      </c>
      <c r="F31" s="305">
        <f>SUM(F29:F30)</f>
        <v>298296</v>
      </c>
      <c r="H31" s="558"/>
      <c r="I31" s="558"/>
      <c r="J31" s="558"/>
      <c r="K31" s="297"/>
      <c r="L31" s="297"/>
      <c r="M31" s="297"/>
      <c r="N31" t="s">
        <v>2</v>
      </c>
    </row>
    <row r="32" spans="1:14" ht="17.25" customHeight="1">
      <c r="A32" s="314"/>
      <c r="B32" s="312" t="s">
        <v>36</v>
      </c>
      <c r="C32" s="168">
        <v>1482397145.4702542</v>
      </c>
      <c r="D32" s="168">
        <v>1342356</v>
      </c>
      <c r="E32" s="197">
        <f>C32/D32</f>
        <v>1104.3248925547725</v>
      </c>
      <c r="F32" s="168">
        <f t="shared" si="0"/>
        <v>5583833</v>
      </c>
      <c r="H32" s="300"/>
      <c r="I32" s="300"/>
      <c r="J32" s="300"/>
      <c r="K32" s="297"/>
      <c r="L32" s="297"/>
      <c r="M32" s="297"/>
    </row>
    <row r="33" spans="2:13" ht="17.25" customHeight="1">
      <c r="B33" s="6"/>
      <c r="C33" s="27"/>
      <c r="D33" s="28"/>
      <c r="E33" s="349">
        <v>46226</v>
      </c>
      <c r="H33" s="301" t="s">
        <v>233</v>
      </c>
      <c r="I33" s="300"/>
      <c r="J33" s="300"/>
      <c r="K33" s="297"/>
      <c r="L33" s="297"/>
      <c r="M33" s="297"/>
    </row>
    <row r="34" spans="2:13" ht="17.25" customHeight="1">
      <c r="B34" s="26" t="s">
        <v>234</v>
      </c>
      <c r="C34" s="27"/>
      <c r="D34" s="28"/>
      <c r="E34" s="28"/>
      <c r="H34" s="553" t="s">
        <v>235</v>
      </c>
      <c r="I34" s="553"/>
      <c r="J34" s="553"/>
      <c r="K34" s="553"/>
      <c r="L34" s="553"/>
      <c r="M34" s="297"/>
    </row>
    <row r="35" spans="2:13" ht="17.25" customHeight="1">
      <c r="B35" s="559" t="s">
        <v>236</v>
      </c>
      <c r="C35" s="559"/>
      <c r="D35" s="559"/>
      <c r="E35" s="559"/>
      <c r="F35" s="559"/>
      <c r="H35" s="301" t="s">
        <v>237</v>
      </c>
      <c r="I35" s="302"/>
      <c r="J35" s="302"/>
      <c r="K35" s="297"/>
      <c r="L35" s="297"/>
      <c r="M35" s="297"/>
    </row>
    <row r="36" spans="2:13" ht="17.25" customHeight="1">
      <c r="B36" s="559"/>
      <c r="C36" s="559"/>
      <c r="D36" s="559"/>
      <c r="E36" s="559"/>
      <c r="F36" s="559"/>
      <c r="H36" s="301" t="s">
        <v>238</v>
      </c>
      <c r="I36" s="299"/>
      <c r="J36" s="299"/>
      <c r="K36" s="297"/>
      <c r="L36" s="297"/>
      <c r="M36" s="297"/>
    </row>
    <row r="37" spans="2:13" ht="17.25" customHeight="1">
      <c r="B37" s="178" t="s">
        <v>239</v>
      </c>
      <c r="C37" s="178"/>
      <c r="D37" s="28"/>
      <c r="E37" s="28"/>
      <c r="I37" s="167"/>
      <c r="J37" s="167"/>
    </row>
    <row r="38" spans="2:13" ht="17.25" customHeight="1">
      <c r="B38" s="177" t="s">
        <v>240</v>
      </c>
      <c r="C38" s="177"/>
      <c r="D38" s="28"/>
      <c r="E38" s="28"/>
      <c r="H38" s="341"/>
      <c r="I38" s="29"/>
      <c r="J38" s="29"/>
      <c r="K38" s="342"/>
    </row>
    <row r="39" spans="2:13" ht="20.100000000000001" customHeight="1">
      <c r="B39" s="350" t="s">
        <v>241</v>
      </c>
      <c r="C39" s="177"/>
      <c r="D39" s="28"/>
      <c r="H39" s="343"/>
      <c r="I39" s="343"/>
      <c r="J39" s="343"/>
      <c r="K39" s="343"/>
    </row>
    <row r="40" spans="2:13" ht="20.100000000000001" customHeight="1">
      <c r="B40" s="140"/>
      <c r="C40" s="27"/>
      <c r="D40" s="28"/>
      <c r="H40" s="29"/>
      <c r="I40" s="29"/>
      <c r="J40" s="29"/>
      <c r="K40" s="342"/>
    </row>
    <row r="41" spans="2:13" ht="20.100000000000001" customHeight="1">
      <c r="B41" s="560" t="s">
        <v>242</v>
      </c>
      <c r="C41" s="561"/>
      <c r="D41" s="561"/>
      <c r="E41" s="561"/>
      <c r="F41" s="561"/>
      <c r="H41" s="341"/>
      <c r="I41" s="341"/>
      <c r="J41" s="341"/>
      <c r="K41" s="342"/>
    </row>
    <row r="42" spans="2:13" ht="20.100000000000001" customHeight="1">
      <c r="B42" s="551" t="s">
        <v>243</v>
      </c>
      <c r="C42" s="552"/>
      <c r="D42" s="552"/>
      <c r="E42" s="552"/>
      <c r="F42" s="552"/>
      <c r="H42" s="341"/>
      <c r="I42" s="29"/>
      <c r="J42" s="29"/>
      <c r="K42" s="342"/>
    </row>
    <row r="43" spans="2:13" ht="20.100000000000001" customHeight="1">
      <c r="B43" s="551" t="s">
        <v>244</v>
      </c>
      <c r="C43" s="552"/>
      <c r="D43" s="552"/>
      <c r="E43" s="552"/>
      <c r="F43" s="552"/>
      <c r="I43" s="6"/>
      <c r="J43" s="6"/>
    </row>
    <row r="44" spans="2:13" ht="20.100000000000001" customHeight="1">
      <c r="B44" s="347" t="s">
        <v>245</v>
      </c>
    </row>
    <row r="45" spans="2:13" ht="20.100000000000001" customHeight="1">
      <c r="B45" s="551" t="s">
        <v>246</v>
      </c>
      <c r="C45" s="552"/>
      <c r="D45" s="552"/>
      <c r="E45" s="552"/>
      <c r="F45" s="552"/>
    </row>
    <row r="46" spans="2:13" ht="20.100000000000001" customHeight="1">
      <c r="B46" s="551" t="s">
        <v>247</v>
      </c>
      <c r="C46" s="552"/>
      <c r="D46" s="552"/>
      <c r="E46" s="552"/>
      <c r="F46" s="552"/>
    </row>
    <row r="47" spans="2:13" ht="20.100000000000001" customHeight="1">
      <c r="B47" s="30"/>
      <c r="H47" s="29"/>
      <c r="I47" s="29"/>
      <c r="J47" s="29"/>
    </row>
    <row r="48" spans="2:13" ht="20.100000000000001" customHeight="1">
      <c r="B48" s="30"/>
      <c r="C48" s="26"/>
      <c r="D48" s="26"/>
      <c r="E48" s="26"/>
      <c r="F48" s="26"/>
    </row>
    <row r="49" spans="2:10" ht="20.100000000000001" customHeight="1">
      <c r="B49" s="30"/>
      <c r="C49" s="26"/>
      <c r="D49" s="26"/>
      <c r="E49" s="26"/>
      <c r="F49" s="26"/>
    </row>
    <row r="50" spans="2:10" ht="20.100000000000001" customHeight="1">
      <c r="C50" s="26"/>
      <c r="D50" s="26"/>
      <c r="E50" s="26"/>
      <c r="F50" s="26"/>
    </row>
    <row r="51" spans="2:10" ht="20.100000000000001" customHeight="1">
      <c r="C51" s="26"/>
      <c r="D51" s="26"/>
      <c r="E51" s="26"/>
      <c r="F51" s="26"/>
    </row>
    <row r="52" spans="2:10" ht="20.100000000000001" customHeight="1">
      <c r="B52" s="14"/>
    </row>
    <row r="53" spans="2:10" ht="63.75" customHeight="1">
      <c r="C53" s="141"/>
      <c r="D53" s="141"/>
      <c r="E53" s="141"/>
      <c r="F53" s="141"/>
      <c r="G53" s="29"/>
    </row>
    <row r="54" spans="2:10" ht="20.100000000000001" customHeight="1">
      <c r="C54" s="140"/>
      <c r="D54" s="140"/>
      <c r="E54" s="140"/>
      <c r="F54" s="140"/>
      <c r="G54" s="29"/>
    </row>
    <row r="55" spans="2:10" ht="20.100000000000001" customHeight="1">
      <c r="C55" s="29"/>
      <c r="D55" s="29"/>
      <c r="E55" s="29"/>
      <c r="F55" s="29"/>
      <c r="G55" s="29"/>
    </row>
    <row r="56" spans="2:10" ht="20.100000000000001" customHeight="1">
      <c r="C56" s="142"/>
      <c r="D56" s="142"/>
      <c r="E56" s="142"/>
      <c r="F56" s="142"/>
      <c r="G56" s="29"/>
    </row>
    <row r="57" spans="2:10" ht="20.100000000000001" customHeight="1">
      <c r="C57" s="139"/>
      <c r="D57" s="139"/>
      <c r="E57" s="139"/>
      <c r="F57" s="139"/>
      <c r="G57" s="29"/>
    </row>
    <row r="58" spans="2:10" ht="20.100000000000001" customHeight="1">
      <c r="C58" s="139"/>
      <c r="D58" s="139"/>
      <c r="E58" s="139"/>
      <c r="F58" s="29"/>
      <c r="G58" s="29"/>
    </row>
    <row r="59" spans="2:10" ht="20.100000000000001" customHeight="1">
      <c r="C59" s="30"/>
      <c r="D59" s="30"/>
      <c r="E59" s="30"/>
      <c r="F59" s="30"/>
      <c r="G59" s="29"/>
    </row>
    <row r="60" spans="2:10" ht="20.100000000000001" customHeight="1">
      <c r="C60" s="30"/>
      <c r="D60" s="30"/>
      <c r="E60" s="30"/>
      <c r="F60" s="30"/>
      <c r="G60" s="30"/>
    </row>
    <row r="61" spans="2:10" ht="20.100000000000001" customHeight="1">
      <c r="C61" s="30"/>
      <c r="D61" s="30"/>
      <c r="E61" s="30"/>
      <c r="F61" s="30"/>
      <c r="G61" s="29"/>
    </row>
    <row r="62" spans="2:10" ht="20.100000000000001" customHeight="1">
      <c r="C62" s="30"/>
      <c r="D62" s="30"/>
      <c r="E62" s="30"/>
      <c r="F62" s="30"/>
      <c r="G62" s="29"/>
      <c r="H62" s="29"/>
      <c r="I62" s="29"/>
      <c r="J62" s="29"/>
    </row>
    <row r="63" spans="2:10" ht="20.100000000000001" customHeight="1">
      <c r="C63" s="30"/>
      <c r="D63" s="29"/>
      <c r="E63" s="29"/>
      <c r="F63" s="29"/>
      <c r="G63" s="29"/>
      <c r="H63" s="29"/>
      <c r="I63" s="29"/>
      <c r="J63" s="29"/>
    </row>
  </sheetData>
  <mergeCells count="11">
    <mergeCell ref="B46:F46"/>
    <mergeCell ref="H34:L34"/>
    <mergeCell ref="H1:J2"/>
    <mergeCell ref="C1:C3"/>
    <mergeCell ref="H5:J5"/>
    <mergeCell ref="H31:J31"/>
    <mergeCell ref="B35:F36"/>
    <mergeCell ref="B41:F41"/>
    <mergeCell ref="B42:F42"/>
    <mergeCell ref="B43:F43"/>
    <mergeCell ref="B45:F45"/>
  </mergeCells>
  <pageMargins left="0.7" right="0.7" top="0.75" bottom="0.75" header="0.3" footer="0.3"/>
  <pageSetup paperSize="9" orientation="portrait" r:id="rId1"/>
  <headerFooter>
    <oddFooter xml:space="preserve">&amp;C_x000D_&amp;1#&amp;"Calibri"&amp;10&amp;K000000  Classified as OFFICIAL </oddFooter>
  </headerFooter>
  <ignoredErrors>
    <ignoredError sqref="E10:E12 E29 E30 E14 E17 E15 E19:E20 E18 E26 E25 F9:F23 F25:F31" formula="1"/>
    <ignoredError sqref="E23"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84380-7717-4435-B8DB-C808764A951A}">
  <sheetPr>
    <tabColor rgb="FFFFC000"/>
    <pageSetUpPr fitToPage="1"/>
  </sheetPr>
  <dimension ref="A1:I40"/>
  <sheetViews>
    <sheetView topLeftCell="A7" workbookViewId="0">
      <selection activeCell="H10" sqref="H10"/>
    </sheetView>
  </sheetViews>
  <sheetFormatPr defaultColWidth="9.140625" defaultRowHeight="15"/>
  <cols>
    <col min="1" max="1" width="41.28515625" bestFit="1" customWidth="1"/>
    <col min="2" max="3" width="12" customWidth="1"/>
    <col min="4" max="4" width="5.5703125" style="4" customWidth="1"/>
    <col min="5" max="5" width="160" customWidth="1"/>
    <col min="6" max="6" width="11.42578125" customWidth="1"/>
    <col min="7" max="8" width="11.5703125" customWidth="1"/>
  </cols>
  <sheetData>
    <row r="1" spans="1:9">
      <c r="B1" t="s">
        <v>45</v>
      </c>
      <c r="C1" t="s">
        <v>46</v>
      </c>
      <c r="E1" s="326" t="s">
        <v>248</v>
      </c>
    </row>
    <row r="2" spans="1:9">
      <c r="A2" t="s">
        <v>53</v>
      </c>
      <c r="B2" s="229">
        <v>0.98</v>
      </c>
      <c r="C2" s="229">
        <v>0.97</v>
      </c>
      <c r="D2" s="231" t="s">
        <v>91</v>
      </c>
      <c r="E2" t="s">
        <v>249</v>
      </c>
    </row>
    <row r="3" spans="1:9">
      <c r="A3" t="s">
        <v>54</v>
      </c>
      <c r="B3" s="229">
        <v>0.98</v>
      </c>
      <c r="C3" s="229">
        <v>0.98</v>
      </c>
      <c r="D3" s="231" t="s">
        <v>91</v>
      </c>
      <c r="E3" t="s">
        <v>250</v>
      </c>
    </row>
    <row r="4" spans="1:9">
      <c r="A4" t="s">
        <v>251</v>
      </c>
      <c r="B4" s="229">
        <v>0.95</v>
      </c>
      <c r="C4" s="229">
        <v>0.93</v>
      </c>
      <c r="D4" s="231" t="s">
        <v>91</v>
      </c>
      <c r="E4" t="s">
        <v>252</v>
      </c>
      <c r="G4" s="44"/>
      <c r="H4" s="44"/>
    </row>
    <row r="5" spans="1:9">
      <c r="B5" s="249"/>
      <c r="C5" s="250"/>
      <c r="G5" s="45" t="s">
        <v>253</v>
      </c>
      <c r="H5" s="45" t="s">
        <v>254</v>
      </c>
    </row>
    <row r="6" spans="1:9">
      <c r="A6" t="s">
        <v>56</v>
      </c>
      <c r="B6" s="46">
        <f>(G6/B9)*1000</f>
        <v>1093.017664049321</v>
      </c>
      <c r="C6" s="46">
        <f>(H6/C9)*1000</f>
        <v>1421.0037497937838</v>
      </c>
      <c r="D6" s="231" t="s">
        <v>91</v>
      </c>
      <c r="E6" t="s">
        <v>255</v>
      </c>
      <c r="F6" s="3" t="s">
        <v>256</v>
      </c>
      <c r="G6" s="327">
        <v>1441017</v>
      </c>
      <c r="H6" s="327">
        <v>6374026</v>
      </c>
      <c r="I6" s="47" t="s">
        <v>257</v>
      </c>
    </row>
    <row r="7" spans="1:9">
      <c r="A7" t="s">
        <v>57</v>
      </c>
      <c r="B7" s="46">
        <v>256.47000000000003</v>
      </c>
      <c r="C7" s="46">
        <v>232.63</v>
      </c>
      <c r="D7" s="231" t="s">
        <v>91</v>
      </c>
      <c r="E7" t="s">
        <v>258</v>
      </c>
      <c r="G7" s="4"/>
      <c r="H7" s="4"/>
    </row>
    <row r="8" spans="1:9">
      <c r="A8" s="48"/>
      <c r="B8" s="251"/>
      <c r="C8" s="251"/>
      <c r="G8" s="4"/>
      <c r="H8" s="4"/>
    </row>
    <row r="9" spans="1:9">
      <c r="A9" t="s">
        <v>58</v>
      </c>
      <c r="B9" s="49">
        <v>1318384</v>
      </c>
      <c r="C9" s="49">
        <v>4485580</v>
      </c>
      <c r="D9" s="231" t="s">
        <v>91</v>
      </c>
      <c r="E9" t="s">
        <v>259</v>
      </c>
      <c r="F9" s="3"/>
      <c r="G9" s="44"/>
      <c r="H9" s="44"/>
    </row>
    <row r="10" spans="1:9">
      <c r="A10" t="s">
        <v>260</v>
      </c>
      <c r="B10" s="50">
        <v>234.6</v>
      </c>
      <c r="C10" s="50">
        <v>163.69999999999999</v>
      </c>
      <c r="D10" s="231" t="s">
        <v>91</v>
      </c>
      <c r="E10" t="s">
        <v>261</v>
      </c>
      <c r="G10" s="45" t="s">
        <v>253</v>
      </c>
      <c r="H10" s="45" t="s">
        <v>254</v>
      </c>
    </row>
    <row r="11" spans="1:9">
      <c r="A11" t="s">
        <v>262</v>
      </c>
      <c r="B11" s="51">
        <f>G11/B9</f>
        <v>1.1736777752157186</v>
      </c>
      <c r="C11" s="51">
        <f>H11/C9</f>
        <v>1.3074712746177752</v>
      </c>
      <c r="D11" s="231" t="s">
        <v>91</v>
      </c>
      <c r="E11" t="s">
        <v>263</v>
      </c>
      <c r="F11" s="3" t="s">
        <v>264</v>
      </c>
      <c r="G11" s="327">
        <v>1547358</v>
      </c>
      <c r="H11" s="327">
        <v>5864767</v>
      </c>
      <c r="I11" s="3" t="s">
        <v>265</v>
      </c>
    </row>
    <row r="12" spans="1:9">
      <c r="B12" s="250"/>
      <c r="C12" s="250"/>
    </row>
    <row r="13" spans="1:9">
      <c r="A13" t="s">
        <v>61</v>
      </c>
      <c r="B13" s="49">
        <v>1345802</v>
      </c>
      <c r="C13" s="49">
        <v>4266594</v>
      </c>
      <c r="D13" s="231" t="s">
        <v>91</v>
      </c>
      <c r="E13" t="s">
        <v>266</v>
      </c>
    </row>
    <row r="14" spans="1:9">
      <c r="A14" t="s">
        <v>62</v>
      </c>
      <c r="B14" s="49">
        <v>1154797</v>
      </c>
      <c r="C14" s="49">
        <v>3570697</v>
      </c>
      <c r="D14" s="231" t="s">
        <v>91</v>
      </c>
      <c r="E14" t="s">
        <v>267</v>
      </c>
    </row>
    <row r="15" spans="1:9">
      <c r="A15" t="s">
        <v>63</v>
      </c>
      <c r="B15" s="52">
        <v>191005</v>
      </c>
      <c r="C15" s="52">
        <v>695897</v>
      </c>
      <c r="D15" s="231" t="s">
        <v>91</v>
      </c>
      <c r="E15" t="s">
        <v>268</v>
      </c>
    </row>
    <row r="16" spans="1:9">
      <c r="A16" t="s">
        <v>64</v>
      </c>
      <c r="B16" s="53">
        <f>B15/B13</f>
        <v>0.14192652410978732</v>
      </c>
      <c r="C16" s="53">
        <f>C15/C13</f>
        <v>0.16310363723382165</v>
      </c>
      <c r="D16" s="231" t="s">
        <v>91</v>
      </c>
      <c r="E16" t="s">
        <v>269</v>
      </c>
    </row>
    <row r="17" spans="1:6">
      <c r="B17" s="250"/>
      <c r="C17" s="250"/>
      <c r="E17" t="s">
        <v>2</v>
      </c>
    </row>
    <row r="18" spans="1:6">
      <c r="A18" t="s">
        <v>65</v>
      </c>
      <c r="B18" s="250"/>
      <c r="C18" s="250"/>
      <c r="D18" s="4" t="s">
        <v>2</v>
      </c>
    </row>
    <row r="19" spans="1:6">
      <c r="A19" t="s">
        <v>270</v>
      </c>
      <c r="B19" s="54">
        <v>0.90400000000000003</v>
      </c>
      <c r="C19" s="54">
        <v>0.93</v>
      </c>
      <c r="D19" s="231" t="s">
        <v>91</v>
      </c>
      <c r="E19" t="s">
        <v>271</v>
      </c>
    </row>
    <row r="20" spans="1:6">
      <c r="A20" t="s">
        <v>272</v>
      </c>
      <c r="B20" s="250"/>
      <c r="C20" s="250"/>
    </row>
    <row r="21" spans="1:6">
      <c r="A21" t="s">
        <v>68</v>
      </c>
      <c r="B21" s="50">
        <v>1233.4000000000001</v>
      </c>
      <c r="C21" s="55">
        <v>4450.3</v>
      </c>
      <c r="D21" s="231" t="s">
        <v>91</v>
      </c>
      <c r="E21" t="s">
        <v>271</v>
      </c>
    </row>
    <row r="22" spans="1:6">
      <c r="A22" s="56"/>
      <c r="B22" s="252"/>
      <c r="C22" s="250"/>
      <c r="E22" t="s">
        <v>2</v>
      </c>
    </row>
    <row r="23" spans="1:6">
      <c r="A23" t="s">
        <v>273</v>
      </c>
      <c r="B23" s="57">
        <v>0.29799999999999999</v>
      </c>
      <c r="C23" s="57">
        <v>0.26600000000000001</v>
      </c>
      <c r="D23" s="231" t="s">
        <v>91</v>
      </c>
      <c r="E23" t="s">
        <v>274</v>
      </c>
    </row>
    <row r="24" spans="1:6">
      <c r="B24" s="252"/>
      <c r="C24" s="252"/>
      <c r="D24" s="232"/>
      <c r="F24" t="s">
        <v>2</v>
      </c>
    </row>
    <row r="25" spans="1:6">
      <c r="A25" t="s">
        <v>275</v>
      </c>
      <c r="B25" s="230">
        <v>5269</v>
      </c>
      <c r="C25" s="230">
        <v>20748</v>
      </c>
      <c r="D25" s="231" t="s">
        <v>91</v>
      </c>
      <c r="E25" t="s">
        <v>276</v>
      </c>
    </row>
    <row r="26" spans="1:6">
      <c r="A26" t="s">
        <v>71</v>
      </c>
      <c r="B26" s="58">
        <v>0.875</v>
      </c>
      <c r="C26" s="58">
        <v>0.81100000000000005</v>
      </c>
      <c r="D26" s="231" t="s">
        <v>91</v>
      </c>
      <c r="E26" t="s">
        <v>277</v>
      </c>
    </row>
    <row r="27" spans="1:6">
      <c r="A27" t="s">
        <v>72</v>
      </c>
      <c r="B27" s="50">
        <v>206</v>
      </c>
      <c r="C27" s="50">
        <v>4.0999999999999996</v>
      </c>
      <c r="D27" s="231" t="s">
        <v>91</v>
      </c>
      <c r="E27" s="59" t="s">
        <v>278</v>
      </c>
    </row>
    <row r="28" spans="1:6">
      <c r="B28" s="250"/>
      <c r="C28" s="253"/>
    </row>
    <row r="29" spans="1:6">
      <c r="A29" t="s">
        <v>73</v>
      </c>
      <c r="B29" s="50">
        <v>79.099999999999994</v>
      </c>
      <c r="C29" s="50">
        <v>64.7</v>
      </c>
      <c r="D29" s="231" t="s">
        <v>91</v>
      </c>
      <c r="E29" t="s">
        <v>279</v>
      </c>
    </row>
    <row r="30" spans="1:6">
      <c r="B30" s="250"/>
      <c r="C30" s="250"/>
    </row>
    <row r="32" spans="1:6">
      <c r="E32" t="s">
        <v>2</v>
      </c>
    </row>
    <row r="34" spans="5:5">
      <c r="E34" t="s">
        <v>2</v>
      </c>
    </row>
    <row r="37" spans="5:5">
      <c r="E37" t="s">
        <v>2</v>
      </c>
    </row>
    <row r="40" spans="5:5">
      <c r="E40" t="s">
        <v>2</v>
      </c>
    </row>
  </sheetData>
  <pageMargins left="0.7" right="0.7" top="0.75" bottom="0.75" header="0.3" footer="0.3"/>
  <pageSetup paperSize="8" scale="56" orientation="landscape" horizontalDpi="4294967295" verticalDpi="4294967295" r:id="rId1"/>
  <headerFooter>
    <oddFooter xml:space="preserve">&amp;C_x000D_&amp;1#&amp;"Calibri"&amp;10&amp;K000000  Classified as OFFICIAL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requency xmlns="7745b9a9-0885-4120-9e74-b2da9c965aa6">Quarterly</Frequency>
    <Fin_Yr xmlns="7745b9a9-0885-4120-9e74-b2da9c965aa6">2025-26</Fin_Yr>
    <Month xmlns="7745b9a9-0885-4120-9e74-b2da9c965aa6">Qtr 4</Month>
    <ReportName xmlns="7745b9a9-0885-4120-9e74-b2da9c965aa6">Public Performance Indicators</ReportName>
    <Ref_No xmlns="7745b9a9-0885-4120-9e74-b2da9c965aa6">06294-2026</Ref_No>
    <DocumentType xmlns="7745b9a9-0885-4120-9e74-b2da9c965aa6">Mincor Version</DocumentType>
    <Doc_x0020_Scope xmlns="7745b9a9-0885-4120-9e74-b2da9c965aa6">Care4Qld</Doc_x0020_Scope>
    <Status xmlns="7745b9a9-0885-4120-9e74-b2da9c965aa6">Review</Status>
    <Comments xmlns="7745b9a9-0885-4120-9e74-b2da9c965aa6" xsi:nil="true"/>
    <lcf76f155ced4ddcb4097134ff3c332f xmlns="7745b9a9-0885-4120-9e74-b2da9c965aa6">
      <Terms xmlns="http://schemas.microsoft.com/office/infopath/2007/PartnerControls"/>
    </lcf76f155ced4ddcb4097134ff3c332f>
    <TaxCatchAll xmlns="4ace6003-bb70-4366-a353-9669bd3890ef" xsi:nil="true"/>
    <Fin_Yr_x002f_Yr xmlns="7745b9a9-0885-4120-9e74-b2da9c965a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960B1C5B5CFF4FAD17B7E989300DA9" ma:contentTypeVersion="21" ma:contentTypeDescription="Create a new document." ma:contentTypeScope="" ma:versionID="650a2c9f622939c530cf1140fadf48a6">
  <xsd:schema xmlns:xsd="http://www.w3.org/2001/XMLSchema" xmlns:xs="http://www.w3.org/2001/XMLSchema" xmlns:p="http://schemas.microsoft.com/office/2006/metadata/properties" xmlns:ns2="7745b9a9-0885-4120-9e74-b2da9c965aa6" xmlns:ns3="4ace6003-bb70-4366-a353-9669bd3890ef" targetNamespace="http://schemas.microsoft.com/office/2006/metadata/properties" ma:root="true" ma:fieldsID="ccc215ee23bf22575485889a6e50ee0d" ns2:_="" ns3:_="">
    <xsd:import namespace="7745b9a9-0885-4120-9e74-b2da9c965aa6"/>
    <xsd:import namespace="4ace6003-bb70-4366-a353-9669bd3890ef"/>
    <xsd:element name="properties">
      <xsd:complexType>
        <xsd:sequence>
          <xsd:element name="documentManagement">
            <xsd:complexType>
              <xsd:all>
                <xsd:element ref="ns2:Frequency" minOccurs="0"/>
                <xsd:element ref="ns2:Fin_Yr" minOccurs="0"/>
                <xsd:element ref="ns2:DocumentType" minOccurs="0"/>
                <xsd:element ref="ns2:Ref_No" minOccurs="0"/>
                <xsd:element ref="ns2:ReportName" minOccurs="0"/>
                <xsd:element ref="ns2:Status" minOccurs="0"/>
                <xsd:element ref="ns2:Doc_x0020_Scope" minOccurs="0"/>
                <xsd:element ref="ns2:Comments"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onth" minOccurs="0"/>
                <xsd:element ref="ns2:Fin_Yr_x002f_Y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b9a9-0885-4120-9e74-b2da9c965aa6" elementFormDefault="qualified">
    <xsd:import namespace="http://schemas.microsoft.com/office/2006/documentManagement/types"/>
    <xsd:import namespace="http://schemas.microsoft.com/office/infopath/2007/PartnerControls"/>
    <xsd:element name="Frequency" ma:index="8" nillable="true" ma:displayName="Frequency" ma:format="Dropdown" ma:indexed="true" ma:internalName="Frequency">
      <xsd:simpleType>
        <xsd:restriction base="dms:Choice">
          <xsd:enumeration value="Daily"/>
          <xsd:enumeration value="Weekly"/>
          <xsd:enumeration value="Fortnightly"/>
          <xsd:enumeration value="Monthly"/>
          <xsd:enumeration value="Quarterly"/>
          <xsd:enumeration value="Annually"/>
          <xsd:enumeration value="Additional Request"/>
          <xsd:enumeration value="AdHoc"/>
        </xsd:restriction>
      </xsd:simpleType>
    </xsd:element>
    <xsd:element name="Fin_Yr" ma:index="9" nillable="true" ma:displayName="Fin_Yr or Yr" ma:format="Dropdown" ma:indexed="true" ma:internalName="Fin_Yr">
      <xsd:simpleType>
        <xsd:restriction base="dms:Text">
          <xsd:maxLength value="255"/>
        </xsd:restriction>
      </xsd:simpleType>
    </xsd:element>
    <xsd:element name="DocumentType" ma:index="10" nillable="true" ma:displayName="Document Type" ma:format="Dropdown" ma:indexed="true" ma:internalName="DocumentType">
      <xsd:simpleType>
        <xsd:union memberTypes="dms:Text">
          <xsd:simpleType>
            <xsd:restriction base="dms:Choice">
              <xsd:enumeration value="AdHoc"/>
              <xsd:enumeration value="Attachment"/>
              <xsd:enumeration value="Cognos Output"/>
              <xsd:enumeration value="Correspondence"/>
              <xsd:enumeration value="Draft"/>
              <xsd:enumeration value="Email"/>
              <xsd:enumeration value="Excel"/>
              <xsd:enumeration value="Incoming Data"/>
              <xsd:enumeration value="Instructions"/>
              <xsd:enumeration value="Locality Brief"/>
              <xsd:enumeration value="Min Brief"/>
              <xsd:enumeration value="Mincor Version"/>
              <xsd:enumeration value="Notes"/>
              <xsd:enumeration value="PDF"/>
              <xsd:enumeration value="Power BI"/>
              <xsd:enumeration value="PowerPoint"/>
              <xsd:enumeration value="PPQ"/>
              <xsd:enumeration value="Published Report"/>
              <xsd:enumeration value="QoN"/>
              <xsd:enumeration value="Report"/>
              <xsd:enumeration value="Screenshot"/>
              <xsd:enumeration value="Supporting Data"/>
              <xsd:enumeration value="SQL"/>
              <xsd:enumeration value="Template"/>
              <xsd:enumeration value="Trip Pack"/>
              <xsd:enumeration value="TXT"/>
              <xsd:enumeration value="Word Doc"/>
              <xsd:enumeration value="XML"/>
            </xsd:restriction>
          </xsd:simpleType>
        </xsd:union>
      </xsd:simpleType>
    </xsd:element>
    <xsd:element name="Ref_No" ma:index="11" nillable="true" ma:displayName="Ref_No" ma:format="Dropdown" ma:internalName="Ref_No">
      <xsd:simpleType>
        <xsd:restriction base="dms:Text">
          <xsd:maxLength value="255"/>
        </xsd:restriction>
      </xsd:simpleType>
    </xsd:element>
    <xsd:element name="ReportName" ma:index="12" nillable="true" ma:displayName="Report Name" ma:format="Dropdown" ma:internalName="ReportName">
      <xsd:simpleType>
        <xsd:restriction base="dms:Text">
          <xsd:maxLength value="255"/>
        </xsd:restriction>
      </xsd:simpleType>
    </xsd:element>
    <xsd:element name="Status" ma:index="13" nillable="true" ma:displayName="Status" ma:format="Dropdown" ma:internalName="Status">
      <xsd:simpleType>
        <xsd:union memberTypes="dms:Text">
          <xsd:simpleType>
            <xsd:restriction base="dms:Choice">
              <xsd:enumeration value="Complete"/>
              <xsd:enumeration value="Current"/>
              <xsd:enumeration value="Review"/>
              <xsd:enumeration value="Pending"/>
              <xsd:enumeration value="NA"/>
              <xsd:enumeration value="Obsolete"/>
              <xsd:enumeration value="Requires Updating"/>
              <xsd:enumeration value="Draft"/>
            </xsd:restriction>
          </xsd:simpleType>
        </xsd:union>
      </xsd:simpleType>
    </xsd:element>
    <xsd:element name="Doc_x0020_Scope" ma:index="14" nillable="true" ma:displayName="Doc Scope" ma:default="Care4Qld" ma:format="Dropdown" ma:internalName="Doc_x0020_Scope">
      <xsd:simpleType>
        <xsd:restriction base="dms:Choice">
          <xsd:enumeration value="Care4Qld"/>
          <xsd:enumeration value="ELT Report"/>
          <xsd:enumeration value="Demand and Performance"/>
          <xsd:enumeration value="Week on Week"/>
        </xsd:restriction>
      </xsd:simpleType>
    </xsd:element>
    <xsd:element name="Comments" ma:index="15" nillable="true" ma:displayName="Comments" ma:format="Dropdown" ma:internalName="Comments">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7b12ccf-68c8-40f1-984c-fbf9f52bdf1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onth" ma:index="26" nillable="true" ma:displayName="Month" ma:format="Dropdown" ma:internalName="Month">
      <xsd:simpleType>
        <xsd:restriction base="dms:Choice">
          <xsd:enumeration value="Jan"/>
          <xsd:enumeration value="Feb"/>
          <xsd:enumeration value="Mar"/>
          <xsd:enumeration value="Apr"/>
          <xsd:enumeration value="May"/>
          <xsd:enumeration value="Jun"/>
          <xsd:enumeration value="Jul"/>
          <xsd:enumeration value="Aug"/>
          <xsd:enumeration value="Sep"/>
          <xsd:enumeration value="Oct"/>
          <xsd:enumeration value="Nov"/>
          <xsd:enumeration value="Dec"/>
          <xsd:enumeration value="Qtr 1"/>
          <xsd:enumeration value="Qtr 2"/>
          <xsd:enumeration value="Qtr 3"/>
          <xsd:enumeration value="Qtr 4"/>
        </xsd:restriction>
      </xsd:simpleType>
    </xsd:element>
    <xsd:element name="Fin_Yr_x002f_Yr" ma:index="27" nillable="true" ma:displayName="Fin_Yr / Yr" ma:description="Financial Year or Calendar Year" ma:format="Dropdown" ma:internalName="Fin_Yr_x002f_Y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ce6003-bb70-4366-a353-9669bd3890e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7b8ee682-2c6d-46dc-bdf2-bdc52fe07c01}" ma:internalName="TaxCatchAll" ma:showField="CatchAllData" ma:web="4ace6003-bb70-4366-a353-9669bd3890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D378C3-360E-4F0F-8BEF-590B01D037D3}">
  <ds:schemaRefs>
    <ds:schemaRef ds:uri="http://schemas.microsoft.com/office/2006/metadata/properties"/>
    <ds:schemaRef ds:uri="http://purl.org/dc/terms/"/>
    <ds:schemaRef ds:uri="http://schemas.microsoft.com/office/2006/documentManagement/types"/>
    <ds:schemaRef ds:uri="7745b9a9-0885-4120-9e74-b2da9c965aa6"/>
    <ds:schemaRef ds:uri="http://purl.org/dc/elements/1.1/"/>
    <ds:schemaRef ds:uri="http://schemas.microsoft.com/office/infopath/2007/PartnerControls"/>
    <ds:schemaRef ds:uri="http://schemas.openxmlformats.org/package/2006/metadata/core-properties"/>
    <ds:schemaRef ds:uri="4ace6003-bb70-4366-a353-9669bd3890ef"/>
    <ds:schemaRef ds:uri="http://www.w3.org/XML/1998/namespace"/>
    <ds:schemaRef ds:uri="http://purl.org/dc/dcmitype/"/>
  </ds:schemaRefs>
</ds:datastoreItem>
</file>

<file path=customXml/itemProps2.xml><?xml version="1.0" encoding="utf-8"?>
<ds:datastoreItem xmlns:ds="http://schemas.openxmlformats.org/officeDocument/2006/customXml" ds:itemID="{BF17B8C4-BE6F-4A13-9A2F-C38E815B181C}">
  <ds:schemaRefs>
    <ds:schemaRef ds:uri="http://schemas.microsoft.com/sharepoint/v3/contenttype/forms"/>
  </ds:schemaRefs>
</ds:datastoreItem>
</file>

<file path=customXml/itemProps3.xml><?xml version="1.0" encoding="utf-8"?>
<ds:datastoreItem xmlns:ds="http://schemas.openxmlformats.org/officeDocument/2006/customXml" ds:itemID="{8501D98E-C2A9-4573-90E3-8B1AD05D2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b9a9-0885-4120-9e74-b2da9c965aa6"/>
    <ds:schemaRef ds:uri="4ace6003-bb70-4366-a353-9669bd3890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e12930f-d1e2-4a82-b9a4-2c11a3fa4e67}" enabled="1" method="Standard" siteId="{b8ca57cb-1a8e-4e59-88db-8f477e249a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PPI REPORT</vt:lpstr>
      <vt:lpstr>Care for Patients</vt:lpstr>
      <vt:lpstr>Care for Staff</vt:lpstr>
      <vt:lpstr>Daily Activity</vt:lpstr>
      <vt:lpstr>Service Delivery</vt:lpstr>
      <vt:lpstr>Value for Money</vt:lpstr>
      <vt:lpstr>ROGS</vt:lpstr>
      <vt:lpstr>'PPI REPORT'!Print_Area</vt:lpstr>
      <vt:lpstr>ROGS!Print_Area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Debra Carter</dc:creator>
  <cp:keywords/>
  <dc:description/>
  <cp:lastModifiedBy>Debra Carter</cp:lastModifiedBy>
  <cp:revision/>
  <cp:lastPrinted>2026-07-23T03:26:55Z</cp:lastPrinted>
  <dcterms:created xsi:type="dcterms:W3CDTF">2021-04-19T23:39:44Z</dcterms:created>
  <dcterms:modified xsi:type="dcterms:W3CDTF">2026-07-28T23:14:40Z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0x010100ED960B1C5B5CFF4FAD17B7E989300DA9</vt:lpwstr>
  </property>
  <property fmtid="{D5CDD505-2E9C-101B-9397-08002B2CF9AE}" pid="3" name="MediaServiceImageTags">
    <vt:lpwstr/>
  </property>
</Properties>
</file>