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qldambulance-my.sharepoint.com/personal/tracey_bentley_ambulance_qld_gov_au/Documents/Documents/PPI q3 24-25/"/>
    </mc:Choice>
  </mc:AlternateContent>
  <xr:revisionPtr revIDLastSave="0" documentId="8_{BD4347E2-FD9C-42EF-BBF2-A0DCEF530519}" xr6:coauthVersionLast="47" xr6:coauthVersionMax="47" xr10:uidLastSave="{00000000-0000-0000-0000-000000000000}"/>
  <bookViews>
    <workbookView xWindow="1935" yWindow="3165" windowWidth="21600" windowHeight="11385" xr2:uid="{799B310E-CA89-453A-81DE-22B94C4B194D}"/>
  </bookViews>
  <sheets>
    <sheet name="PPI REPORT" sheetId="5" r:id="rId1"/>
    <sheet name="Care for Patients" sheetId="2" state="hidden" r:id="rId2"/>
    <sheet name="Care for Staff" sheetId="3" state="hidden" r:id="rId3"/>
    <sheet name="Daily Activity" sheetId="4" state="hidden" r:id="rId4"/>
    <sheet name="Service Delivery" sheetId="7" state="hidden" r:id="rId5"/>
    <sheet name="Value for Money" sheetId="8" state="hidden" r:id="rId6"/>
    <sheet name="ROGS" sheetId="10" state="hidden" r:id="rId7"/>
    <sheet name="Web Content Page" sheetId="11" state="hidden" r:id="rId8"/>
  </sheets>
  <definedNames>
    <definedName name="_xlnm._FilterDatabase" localSheetId="4" hidden="1">'Service Delivery'!#REF!</definedName>
    <definedName name="_xlnm.Print_Area" localSheetId="0">'PPI REPORT'!$A$1:$AH$196</definedName>
    <definedName name="_xlnm.Print_Area" localSheetId="6">ROGS!$A$1:$L$30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5" i="5" l="1"/>
  <c r="P9" i="11"/>
  <c r="P5" i="11"/>
  <c r="Q5" i="11"/>
  <c r="Q9" i="11" l="1"/>
  <c r="C33" i="4"/>
  <c r="E34" i="4"/>
  <c r="C32" i="4"/>
  <c r="B20" i="11"/>
  <c r="S4" i="4"/>
  <c r="L4" i="11"/>
  <c r="C6" i="10" l="1"/>
  <c r="B16" i="10"/>
  <c r="C11" i="10"/>
  <c r="B6" i="10"/>
  <c r="AE50" i="5"/>
  <c r="B32" i="11" a="1"/>
  <c r="B32" i="11" s="1"/>
  <c r="R4" i="11"/>
  <c r="S4" i="11" s="1"/>
  <c r="R8" i="11"/>
  <c r="S8" i="11" s="1"/>
  <c r="B49" i="11" l="1"/>
  <c r="B27" i="11"/>
  <c r="R5" i="11" l="1"/>
  <c r="S5" i="11" s="1"/>
  <c r="B44" i="11"/>
  <c r="B31" i="11" l="1"/>
  <c r="E32" i="4"/>
  <c r="E33" i="4" s="1"/>
  <c r="B26" i="11"/>
  <c r="V79" i="11"/>
  <c r="E16" i="8" l="1"/>
  <c r="E17" i="8" l="1"/>
  <c r="E18" i="8"/>
  <c r="E19" i="8"/>
  <c r="E20" i="8"/>
  <c r="E21" i="8"/>
  <c r="E22" i="8"/>
  <c r="E23" i="8"/>
  <c r="E24" i="8"/>
  <c r="F24" i="8"/>
  <c r="P21" i="5" l="1"/>
  <c r="G49" i="5"/>
  <c r="G59" i="5" l="1"/>
  <c r="H54" i="5"/>
  <c r="H53" i="5"/>
  <c r="H52" i="5"/>
  <c r="F32" i="8"/>
  <c r="F8" i="8"/>
  <c r="F10" i="8"/>
  <c r="F11" i="8"/>
  <c r="F12" i="8"/>
  <c r="F14" i="8"/>
  <c r="F15" i="8" s="1"/>
  <c r="F16" i="8"/>
  <c r="F17" i="8"/>
  <c r="F19" i="8"/>
  <c r="F20" i="8"/>
  <c r="F22" i="8"/>
  <c r="T57" i="5" s="1"/>
  <c r="F23" i="8"/>
  <c r="F26" i="8"/>
  <c r="F27" i="8"/>
  <c r="F29" i="8"/>
  <c r="F30" i="8"/>
  <c r="F7" i="8"/>
  <c r="E13" i="8"/>
  <c r="E9" i="8"/>
  <c r="E28" i="8"/>
  <c r="E31" i="8"/>
  <c r="F28" i="8" l="1"/>
  <c r="F25" i="8"/>
  <c r="F21" i="8"/>
  <c r="F18" i="8"/>
  <c r="F9" i="8"/>
  <c r="F31" i="8"/>
  <c r="F13" i="8"/>
  <c r="G73" i="5" l="1"/>
  <c r="AB13" i="5"/>
  <c r="AA13" i="5"/>
  <c r="Z13" i="5"/>
  <c r="X13" i="5"/>
  <c r="R13" i="5"/>
  <c r="N13" i="5"/>
  <c r="G13" i="5"/>
  <c r="G55" i="5"/>
  <c r="R73" i="5"/>
  <c r="R71" i="5"/>
  <c r="R70" i="5"/>
  <c r="R69" i="5"/>
  <c r="R67" i="5"/>
  <c r="R66" i="5"/>
  <c r="R64" i="5"/>
  <c r="R63" i="5"/>
  <c r="R61" i="5"/>
  <c r="R60" i="5"/>
  <c r="R58" i="5"/>
  <c r="R57" i="5"/>
  <c r="R56" i="5"/>
  <c r="R54" i="5"/>
  <c r="R53" i="5"/>
  <c r="R51" i="5"/>
  <c r="R50" i="5"/>
  <c r="R72" i="5"/>
  <c r="R68" i="5"/>
  <c r="R65" i="5"/>
  <c r="R62" i="5"/>
  <c r="R59" i="5"/>
  <c r="R55" i="5"/>
  <c r="R52" i="5"/>
  <c r="R49" i="5"/>
  <c r="R74" i="5"/>
  <c r="B41" i="11" s="1"/>
  <c r="Q56" i="5"/>
  <c r="Q50" i="5"/>
  <c r="Q49" i="5"/>
  <c r="Q73" i="5"/>
  <c r="Q71" i="5"/>
  <c r="Q70" i="5"/>
  <c r="Q69" i="5"/>
  <c r="Q67" i="5"/>
  <c r="Q66" i="5"/>
  <c r="Q64" i="5"/>
  <c r="Q63" i="5"/>
  <c r="Q61" i="5"/>
  <c r="Q60" i="5"/>
  <c r="Q58" i="5"/>
  <c r="Q57" i="5"/>
  <c r="Q54" i="5"/>
  <c r="Q53" i="5"/>
  <c r="Q51" i="5"/>
  <c r="Q72" i="5"/>
  <c r="Q68" i="5"/>
  <c r="Q65" i="5"/>
  <c r="Q62" i="5"/>
  <c r="Q59" i="5"/>
  <c r="Q55" i="5"/>
  <c r="Q52" i="5"/>
  <c r="P49" i="5"/>
  <c r="P73" i="5"/>
  <c r="P71" i="5"/>
  <c r="P70" i="5"/>
  <c r="P69" i="5"/>
  <c r="P67" i="5"/>
  <c r="P66" i="5"/>
  <c r="P64" i="5"/>
  <c r="P63" i="5"/>
  <c r="P61" i="5"/>
  <c r="P60" i="5"/>
  <c r="P58" i="5"/>
  <c r="P57" i="5"/>
  <c r="P56" i="5"/>
  <c r="P54" i="5"/>
  <c r="P53" i="5"/>
  <c r="P51" i="5"/>
  <c r="P50" i="5"/>
  <c r="P72" i="5"/>
  <c r="P68" i="5"/>
  <c r="P65" i="5"/>
  <c r="P62" i="5"/>
  <c r="P59" i="5"/>
  <c r="P55" i="5"/>
  <c r="P52" i="5"/>
  <c r="N29" i="5"/>
  <c r="G23" i="5"/>
  <c r="AE14" i="5" l="1"/>
  <c r="AF14" i="5"/>
  <c r="AE15" i="5"/>
  <c r="AF15" i="5"/>
  <c r="AE16" i="5"/>
  <c r="AF16" i="5"/>
  <c r="AE17" i="5"/>
  <c r="AF17" i="5"/>
  <c r="AE18" i="5"/>
  <c r="AF18" i="5"/>
  <c r="AE19" i="5"/>
  <c r="AF19" i="5"/>
  <c r="AE20" i="5"/>
  <c r="AF20" i="5"/>
  <c r="AE21" i="5"/>
  <c r="AF21" i="5"/>
  <c r="AE22" i="5"/>
  <c r="AF22" i="5"/>
  <c r="AE23" i="5"/>
  <c r="AF23" i="5"/>
  <c r="AE24" i="5"/>
  <c r="AF24" i="5"/>
  <c r="AE25" i="5"/>
  <c r="AF25" i="5"/>
  <c r="AE26" i="5"/>
  <c r="AF26" i="5"/>
  <c r="AE27" i="5"/>
  <c r="AF27" i="5"/>
  <c r="AE28" i="5"/>
  <c r="AF28" i="5"/>
  <c r="AE29" i="5"/>
  <c r="AF29" i="5"/>
  <c r="AE30" i="5"/>
  <c r="AF30" i="5"/>
  <c r="AE31" i="5"/>
  <c r="AF31" i="5"/>
  <c r="AE32" i="5"/>
  <c r="AF32" i="5"/>
  <c r="AE33" i="5"/>
  <c r="AF33" i="5"/>
  <c r="AE34" i="5"/>
  <c r="AF34" i="5"/>
  <c r="AE35" i="5"/>
  <c r="AF35" i="5"/>
  <c r="AE36" i="5"/>
  <c r="AF36" i="5"/>
  <c r="AE37" i="5"/>
  <c r="AF37" i="5"/>
  <c r="AE38" i="5"/>
  <c r="AF38" i="5"/>
  <c r="AF13" i="5"/>
  <c r="AE13"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Z14" i="5"/>
  <c r="Z15" i="5"/>
  <c r="Z16" i="5"/>
  <c r="Z17" i="5"/>
  <c r="Z18" i="5"/>
  <c r="Z19" i="5"/>
  <c r="Z20" i="5"/>
  <c r="Z21" i="5"/>
  <c r="Z22" i="5"/>
  <c r="Z23" i="5"/>
  <c r="Z24" i="5"/>
  <c r="Z25" i="5"/>
  <c r="Z26" i="5"/>
  <c r="Z27" i="5"/>
  <c r="Z28" i="5"/>
  <c r="Z29" i="5"/>
  <c r="Z30" i="5"/>
  <c r="Z31" i="5"/>
  <c r="Z32" i="5"/>
  <c r="Z33" i="5"/>
  <c r="Z34" i="5"/>
  <c r="Z35" i="5"/>
  <c r="Z36" i="5"/>
  <c r="Z37" i="5"/>
  <c r="Z38" i="5"/>
  <c r="X36" i="5"/>
  <c r="X14" i="5"/>
  <c r="X15" i="5"/>
  <c r="X16" i="5"/>
  <c r="X17" i="5"/>
  <c r="X18" i="5"/>
  <c r="X19" i="5"/>
  <c r="X20" i="5"/>
  <c r="X21" i="5"/>
  <c r="X22" i="5"/>
  <c r="X23" i="5"/>
  <c r="X24" i="5"/>
  <c r="X25" i="5"/>
  <c r="X26" i="5"/>
  <c r="X27" i="5"/>
  <c r="X28" i="5"/>
  <c r="X29" i="5"/>
  <c r="X30" i="5"/>
  <c r="X31" i="5"/>
  <c r="X32" i="5"/>
  <c r="X33" i="5"/>
  <c r="X34" i="5"/>
  <c r="X35" i="5"/>
  <c r="X37" i="5"/>
  <c r="X38" i="5"/>
  <c r="G14" i="5"/>
  <c r="B11" i="10"/>
  <c r="C16" i="10"/>
  <c r="S9" i="7" l="1"/>
  <c r="P13" i="5" l="1"/>
  <c r="U21" i="5"/>
  <c r="N38" i="5"/>
  <c r="N37" i="5"/>
  <c r="N36" i="5"/>
  <c r="N35" i="5"/>
  <c r="N34" i="5"/>
  <c r="N33" i="5"/>
  <c r="N31" i="5"/>
  <c r="N30" i="5"/>
  <c r="N28" i="5"/>
  <c r="N27" i="5"/>
  <c r="N25" i="5"/>
  <c r="N18" i="5"/>
  <c r="N17" i="5"/>
  <c r="N15" i="5"/>
  <c r="N22" i="5"/>
  <c r="N21" i="5"/>
  <c r="N20" i="5"/>
  <c r="N24" i="5"/>
  <c r="N23" i="5"/>
  <c r="G15" i="5" l="1"/>
  <c r="G16" i="5"/>
  <c r="G17" i="5"/>
  <c r="G18" i="5"/>
  <c r="G19" i="5"/>
  <c r="G20" i="5"/>
  <c r="G21" i="5"/>
  <c r="G22" i="5"/>
  <c r="G24" i="5"/>
  <c r="G25" i="5"/>
  <c r="G26" i="5"/>
  <c r="G27" i="5"/>
  <c r="G28" i="5"/>
  <c r="G29" i="5"/>
  <c r="G30" i="5"/>
  <c r="G31" i="5"/>
  <c r="G32" i="5"/>
  <c r="G33" i="5"/>
  <c r="G34" i="5"/>
  <c r="G35" i="5"/>
  <c r="G36" i="5"/>
  <c r="G37" i="5"/>
  <c r="G38" i="5"/>
  <c r="B16" i="11" s="1"/>
  <c r="G53" i="5"/>
  <c r="G57" i="5"/>
  <c r="G58" i="5"/>
  <c r="N14" i="5"/>
  <c r="G50" i="5"/>
  <c r="K14" i="5"/>
  <c r="K15" i="5"/>
  <c r="K16" i="5"/>
  <c r="K17" i="5"/>
  <c r="K18" i="5"/>
  <c r="K19" i="5"/>
  <c r="K20" i="5"/>
  <c r="K21" i="5"/>
  <c r="K22" i="5"/>
  <c r="K23" i="5"/>
  <c r="K24" i="5"/>
  <c r="K25" i="5"/>
  <c r="K26" i="5"/>
  <c r="K27" i="5"/>
  <c r="K28" i="5"/>
  <c r="K29" i="5"/>
  <c r="K30" i="5"/>
  <c r="K31" i="5"/>
  <c r="K32" i="5"/>
  <c r="K33" i="5"/>
  <c r="K34" i="5"/>
  <c r="K35" i="5"/>
  <c r="K36" i="5"/>
  <c r="K37" i="5"/>
  <c r="K38" i="5"/>
  <c r="K13" i="5"/>
  <c r="I14" i="5"/>
  <c r="I15" i="5"/>
  <c r="I16" i="5"/>
  <c r="I17" i="5"/>
  <c r="I18" i="5"/>
  <c r="I19" i="5"/>
  <c r="I20" i="5"/>
  <c r="I21" i="5"/>
  <c r="I22" i="5"/>
  <c r="I23" i="5"/>
  <c r="I24" i="5"/>
  <c r="I25" i="5"/>
  <c r="I26" i="5"/>
  <c r="I27" i="5"/>
  <c r="I28" i="5"/>
  <c r="I29" i="5"/>
  <c r="I30" i="5"/>
  <c r="I31" i="5"/>
  <c r="I32" i="5"/>
  <c r="I33" i="5"/>
  <c r="I34" i="5"/>
  <c r="I35" i="5"/>
  <c r="I36" i="5"/>
  <c r="I37" i="5"/>
  <c r="I38" i="5"/>
  <c r="I13" i="5"/>
  <c r="O74" i="5" l="1"/>
  <c r="M74" i="5"/>
  <c r="L74" i="5"/>
  <c r="K74" i="5"/>
  <c r="J74" i="5"/>
  <c r="I74" i="5"/>
  <c r="H74" i="5"/>
  <c r="G74" i="5"/>
  <c r="O73" i="5"/>
  <c r="M73" i="5"/>
  <c r="O71" i="5"/>
  <c r="M71" i="5"/>
  <c r="O70" i="5"/>
  <c r="M70" i="5"/>
  <c r="O69" i="5"/>
  <c r="M69" i="5"/>
  <c r="O67" i="5"/>
  <c r="M67" i="5"/>
  <c r="O66" i="5"/>
  <c r="M66" i="5"/>
  <c r="O64" i="5"/>
  <c r="M64" i="5"/>
  <c r="O63" i="5"/>
  <c r="M63" i="5"/>
  <c r="O61" i="5"/>
  <c r="M61" i="5"/>
  <c r="O60" i="5"/>
  <c r="M60" i="5"/>
  <c r="O58" i="5"/>
  <c r="M58" i="5"/>
  <c r="O57" i="5"/>
  <c r="M57" i="5"/>
  <c r="O56" i="5"/>
  <c r="M56" i="5"/>
  <c r="O54" i="5"/>
  <c r="M54" i="5"/>
  <c r="O53" i="5"/>
  <c r="M53" i="5"/>
  <c r="O51" i="5"/>
  <c r="M51" i="5"/>
  <c r="O50" i="5"/>
  <c r="L50" i="5"/>
  <c r="M50" i="5"/>
  <c r="K50" i="5"/>
  <c r="L70" i="5"/>
  <c r="L73" i="5"/>
  <c r="K73" i="5"/>
  <c r="L71" i="5"/>
  <c r="K71" i="5"/>
  <c r="K70" i="5"/>
  <c r="L69" i="5"/>
  <c r="K69" i="5"/>
  <c r="L67" i="5"/>
  <c r="K67" i="5"/>
  <c r="L66" i="5"/>
  <c r="K66" i="5"/>
  <c r="L64" i="5"/>
  <c r="K64" i="5"/>
  <c r="L63" i="5"/>
  <c r="K63" i="5"/>
  <c r="L61" i="5"/>
  <c r="K61" i="5"/>
  <c r="L60" i="5"/>
  <c r="K60" i="5"/>
  <c r="L58" i="5"/>
  <c r="K58" i="5"/>
  <c r="L57" i="5"/>
  <c r="K57" i="5"/>
  <c r="L56" i="5"/>
  <c r="K56" i="5"/>
  <c r="L54" i="5"/>
  <c r="K54" i="5"/>
  <c r="L53" i="5"/>
  <c r="K53" i="5"/>
  <c r="L51" i="5"/>
  <c r="K51" i="5"/>
  <c r="J50" i="5"/>
  <c r="I50" i="5"/>
  <c r="J49" i="5"/>
  <c r="I49" i="5"/>
  <c r="J69" i="5"/>
  <c r="I73" i="5"/>
  <c r="J73" i="5"/>
  <c r="J71" i="5"/>
  <c r="I71" i="5"/>
  <c r="J70" i="5"/>
  <c r="I70" i="5"/>
  <c r="I69" i="5"/>
  <c r="J67" i="5"/>
  <c r="I67" i="5"/>
  <c r="J66" i="5"/>
  <c r="I66" i="5"/>
  <c r="J64" i="5"/>
  <c r="I64" i="5"/>
  <c r="J63" i="5"/>
  <c r="I63" i="5"/>
  <c r="J61" i="5"/>
  <c r="I61" i="5"/>
  <c r="J60" i="5"/>
  <c r="I60" i="5"/>
  <c r="J58" i="5"/>
  <c r="I58" i="5"/>
  <c r="J57" i="5"/>
  <c r="I57" i="5"/>
  <c r="J56" i="5"/>
  <c r="I56" i="5"/>
  <c r="J54" i="5"/>
  <c r="I54" i="5"/>
  <c r="J53" i="5"/>
  <c r="I53" i="5"/>
  <c r="J51" i="5"/>
  <c r="I51" i="5"/>
  <c r="H50" i="5"/>
  <c r="H73" i="5"/>
  <c r="H71" i="5"/>
  <c r="H70" i="5"/>
  <c r="H69" i="5"/>
  <c r="H67" i="5"/>
  <c r="H66" i="5"/>
  <c r="H64" i="5"/>
  <c r="H63" i="5"/>
  <c r="H61" i="5"/>
  <c r="H60" i="5"/>
  <c r="H58" i="5"/>
  <c r="H57" i="5"/>
  <c r="H56" i="5"/>
  <c r="H51" i="5"/>
  <c r="H49" i="5"/>
  <c r="G71" i="5"/>
  <c r="G70" i="5"/>
  <c r="G69" i="5"/>
  <c r="G67" i="5"/>
  <c r="G66" i="5"/>
  <c r="G64" i="5"/>
  <c r="G63" i="5"/>
  <c r="G61" i="5"/>
  <c r="G60" i="5"/>
  <c r="G56" i="5"/>
  <c r="G54" i="5"/>
  <c r="G51" i="5"/>
  <c r="S10" i="7"/>
  <c r="S11" i="7"/>
  <c r="S12" i="7"/>
  <c r="S13" i="7"/>
  <c r="O72" i="5"/>
  <c r="M72" i="5"/>
  <c r="O68" i="5"/>
  <c r="M68" i="5"/>
  <c r="O65" i="5"/>
  <c r="M65" i="5"/>
  <c r="O62" i="5"/>
  <c r="M62" i="5"/>
  <c r="O59" i="5"/>
  <c r="M59" i="5"/>
  <c r="M55" i="5"/>
  <c r="O55" i="5"/>
  <c r="O52" i="5"/>
  <c r="M52" i="5"/>
  <c r="O49" i="5"/>
  <c r="L49" i="5"/>
  <c r="M49" i="5"/>
  <c r="K49" i="5"/>
  <c r="L72" i="5"/>
  <c r="K72" i="5"/>
  <c r="L68" i="5"/>
  <c r="K68" i="5"/>
  <c r="L65" i="5"/>
  <c r="K65" i="5"/>
  <c r="L62" i="5"/>
  <c r="K62" i="5"/>
  <c r="L59" i="5"/>
  <c r="K59" i="5"/>
  <c r="L55" i="5"/>
  <c r="K55" i="5"/>
  <c r="L52" i="5"/>
  <c r="K52" i="5"/>
  <c r="J72" i="5"/>
  <c r="I72" i="5"/>
  <c r="J68" i="5"/>
  <c r="I68" i="5"/>
  <c r="I65" i="5"/>
  <c r="J65" i="5"/>
  <c r="J62" i="5"/>
  <c r="I62" i="5"/>
  <c r="J59" i="5"/>
  <c r="I59" i="5"/>
  <c r="J55" i="5"/>
  <c r="I55" i="5"/>
  <c r="J52" i="5"/>
  <c r="I52" i="5"/>
  <c r="H72" i="5"/>
  <c r="H68" i="5"/>
  <c r="H65" i="5"/>
  <c r="H62" i="5"/>
  <c r="H59" i="5"/>
  <c r="H55" i="5"/>
  <c r="G72" i="5"/>
  <c r="G68" i="5"/>
  <c r="G65" i="5"/>
  <c r="G62" i="5"/>
  <c r="G52" i="5"/>
  <c r="E7" i="8"/>
  <c r="B25" i="11" l="1"/>
  <c r="B37" i="11"/>
  <c r="Q74" i="5"/>
  <c r="P74" i="5"/>
  <c r="T74" i="5"/>
  <c r="T73" i="5" l="1"/>
  <c r="T50" i="5"/>
  <c r="E32" i="8"/>
  <c r="U38" i="5"/>
  <c r="U14" i="5"/>
  <c r="U15" i="5"/>
  <c r="U16" i="5"/>
  <c r="U17" i="5"/>
  <c r="U18" i="5"/>
  <c r="U19" i="5"/>
  <c r="U20" i="5"/>
  <c r="U22" i="5"/>
  <c r="U23" i="5"/>
  <c r="U24" i="5"/>
  <c r="U25" i="5"/>
  <c r="U26" i="5"/>
  <c r="U27" i="5"/>
  <c r="U28" i="5"/>
  <c r="U29" i="5"/>
  <c r="U30" i="5"/>
  <c r="U31" i="5"/>
  <c r="U32" i="5"/>
  <c r="U33" i="5"/>
  <c r="U34" i="5"/>
  <c r="U35" i="5"/>
  <c r="U36" i="5"/>
  <c r="U37" i="5"/>
  <c r="U13" i="5"/>
  <c r="P38" i="5"/>
  <c r="P14" i="5"/>
  <c r="P29" i="5"/>
  <c r="P30" i="5"/>
  <c r="P15" i="5"/>
  <c r="P16" i="5"/>
  <c r="P17" i="5"/>
  <c r="P18" i="5"/>
  <c r="P19" i="5"/>
  <c r="P20" i="5"/>
  <c r="P22" i="5"/>
  <c r="P23" i="5"/>
  <c r="P24" i="5"/>
  <c r="P25" i="5"/>
  <c r="P26" i="5"/>
  <c r="P27" i="5"/>
  <c r="P28" i="5"/>
  <c r="P31" i="5"/>
  <c r="P32" i="5"/>
  <c r="P33" i="5"/>
  <c r="P34" i="5"/>
  <c r="P35" i="5"/>
  <c r="P36" i="5"/>
  <c r="P37" i="5"/>
  <c r="R38" i="5" l="1"/>
  <c r="R14" i="5"/>
  <c r="R15" i="5"/>
  <c r="R16" i="5"/>
  <c r="R17" i="5"/>
  <c r="R18" i="5"/>
  <c r="R19" i="5"/>
  <c r="R20" i="5"/>
  <c r="R21" i="5"/>
  <c r="R22" i="5"/>
  <c r="R23" i="5"/>
  <c r="R24" i="5"/>
  <c r="R25" i="5"/>
  <c r="R26" i="5"/>
  <c r="R27" i="5"/>
  <c r="R28" i="5"/>
  <c r="R29" i="5"/>
  <c r="R30" i="5"/>
  <c r="R31" i="5"/>
  <c r="R32" i="5"/>
  <c r="R33" i="5"/>
  <c r="R34" i="5"/>
  <c r="R35" i="5"/>
  <c r="R36" i="5"/>
  <c r="R37" i="5"/>
  <c r="T71" i="5"/>
  <c r="T69" i="5"/>
  <c r="T66" i="5"/>
  <c r="T64" i="5"/>
  <c r="T67" i="5" l="1"/>
  <c r="T65" i="5" s="1"/>
  <c r="T70" i="5"/>
  <c r="T68" i="5" s="1"/>
  <c r="E26" i="8" l="1"/>
  <c r="E8" i="8" l="1"/>
  <c r="N32" i="5"/>
  <c r="N26" i="5"/>
  <c r="N19" i="5"/>
  <c r="N16" i="5"/>
  <c r="V49" i="5" l="1"/>
  <c r="E11" i="8" l="1"/>
  <c r="T72" i="5"/>
  <c r="AF71" i="5" l="1"/>
  <c r="AE71" i="5"/>
  <c r="AF70" i="5"/>
  <c r="AF69" i="5"/>
  <c r="AE70" i="5"/>
  <c r="AE69" i="5"/>
  <c r="AF68" i="5"/>
  <c r="AE68" i="5" l="1"/>
  <c r="AF66" i="5"/>
  <c r="AF65" i="5"/>
  <c r="AF63" i="5"/>
  <c r="AE66" i="5"/>
  <c r="AE65" i="5"/>
  <c r="AE63" i="5"/>
  <c r="AF59" i="5"/>
  <c r="AF60" i="5"/>
  <c r="AF58" i="5"/>
  <c r="AE58" i="5"/>
  <c r="AF56" i="5"/>
  <c r="AF55" i="5"/>
  <c r="AE55" i="5"/>
  <c r="AE59" i="5"/>
  <c r="AE60" i="5"/>
  <c r="AE56" i="5"/>
  <c r="AF54" i="5"/>
  <c r="AE54" i="5"/>
  <c r="AF51" i="5"/>
  <c r="AF52" i="5"/>
  <c r="AF50" i="5"/>
  <c r="AE51" i="5"/>
  <c r="AE52" i="5"/>
  <c r="E10" i="8" l="1"/>
  <c r="E15" i="8"/>
  <c r="E30" i="8"/>
  <c r="E14" i="8"/>
  <c r="V56" i="5"/>
  <c r="V69" i="5"/>
  <c r="E27" i="8"/>
  <c r="V66" i="5"/>
  <c r="V67" i="5"/>
  <c r="V74" i="5"/>
  <c r="B50" i="11" s="1"/>
  <c r="AF61" i="5"/>
  <c r="AE61" i="5"/>
  <c r="AF57" i="5"/>
  <c r="AE57" i="5"/>
  <c r="AF53" i="5"/>
  <c r="AE53" i="5"/>
  <c r="V58" i="5" l="1"/>
  <c r="V70" i="5"/>
  <c r="V54" i="5"/>
  <c r="V73" i="5"/>
  <c r="V72" i="5" s="1"/>
  <c r="V53" i="5"/>
  <c r="V60" i="5"/>
  <c r="V62" i="5"/>
  <c r="E12" i="8"/>
  <c r="V59" i="5"/>
  <c r="E29" i="8"/>
  <c r="V50" i="5" s="1"/>
  <c r="E25" i="8"/>
  <c r="T51" i="5"/>
  <c r="T49" i="5" s="1"/>
  <c r="V64" i="5" l="1"/>
  <c r="V52" i="5"/>
  <c r="V71" i="5"/>
  <c r="V55" i="5"/>
  <c r="V61" i="5"/>
  <c r="V63" i="5"/>
  <c r="V68" i="5"/>
  <c r="V51" i="5"/>
  <c r="V57" i="5"/>
  <c r="T53" i="5"/>
  <c r="T56" i="5"/>
  <c r="T63" i="5"/>
  <c r="T62" i="5" s="1"/>
  <c r="T54" i="5"/>
  <c r="T60" i="5"/>
  <c r="T61" i="5"/>
  <c r="T58" i="5"/>
  <c r="T59" i="5" l="1"/>
  <c r="T55" i="5"/>
  <c r="T5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<sst xmlns="http://schemas.openxmlformats.org/spreadsheetml/2006/main" count="1453" uniqueCount="348">
  <si>
    <t>Central Queensland</t>
  </si>
  <si>
    <t>Central West</t>
  </si>
  <si>
    <t>Darling Downs</t>
  </si>
  <si>
    <t>Gold Coast</t>
  </si>
  <si>
    <t>Mackay</t>
  </si>
  <si>
    <t>North West</t>
  </si>
  <si>
    <t>South West</t>
  </si>
  <si>
    <t>Sunshine Coast</t>
  </si>
  <si>
    <t>Townsville</t>
  </si>
  <si>
    <t>West Moreton</t>
  </si>
  <si>
    <t>Wide Bay</t>
  </si>
  <si>
    <t>Statewide</t>
  </si>
  <si>
    <t xml:space="preserve"> </t>
  </si>
  <si>
    <t>CARD_P_PAIN_CLIN_REDUC</t>
  </si>
  <si>
    <t>TRAUM_P_PAIN_CLIN_REDUC</t>
  </si>
  <si>
    <t>PAT_P_TREATED_NOT_TRANSPORTED</t>
  </si>
  <si>
    <t>STATEWIDE</t>
  </si>
  <si>
    <t>% Eligible Officers with Current Performance Development Plans</t>
  </si>
  <si>
    <t>Hours Worked</t>
  </si>
  <si>
    <t>ü</t>
  </si>
  <si>
    <t>Jul</t>
  </si>
  <si>
    <t>Aug</t>
  </si>
  <si>
    <t>Sep</t>
  </si>
  <si>
    <t>Oct</t>
  </si>
  <si>
    <t>Nov</t>
  </si>
  <si>
    <t>Dec</t>
  </si>
  <si>
    <t>Jan</t>
  </si>
  <si>
    <t>Feb</t>
  </si>
  <si>
    <t>Mar</t>
  </si>
  <si>
    <t>Apr</t>
  </si>
  <si>
    <t>May</t>
  </si>
  <si>
    <t>Jun</t>
  </si>
  <si>
    <t>Code 1 &amp; 2</t>
  </si>
  <si>
    <t>Code 3 &amp; 4</t>
  </si>
  <si>
    <t>Queensland Ambulance Service</t>
  </si>
  <si>
    <t>1A</t>
  </si>
  <si>
    <t>1B</t>
  </si>
  <si>
    <t>1C</t>
  </si>
  <si>
    <t>2A</t>
  </si>
  <si>
    <t>2B</t>
  </si>
  <si>
    <t>2C</t>
  </si>
  <si>
    <t>50th Percentile</t>
  </si>
  <si>
    <t>90th Percentile</t>
  </si>
  <si>
    <t>% &lt; 30
mins</t>
  </si>
  <si>
    <t>% &lt; 60
mins</t>
  </si>
  <si>
    <t>Population</t>
  </si>
  <si>
    <t>QAS</t>
  </si>
  <si>
    <t>National</t>
  </si>
  <si>
    <t>% Ontime</t>
  </si>
  <si>
    <t>Response Time Percentile Rolled Up</t>
  </si>
  <si>
    <t>Priority Code</t>
  </si>
  <si>
    <t>T_PRIORITY</t>
  </si>
  <si>
    <t>PERCENTILE_50TH</t>
  </si>
  <si>
    <t>PERCENTILE_90TH</t>
  </si>
  <si>
    <t>1</t>
  </si>
  <si>
    <t>FINANCE TO ENTER</t>
  </si>
  <si>
    <t>LASN Description</t>
  </si>
  <si>
    <t>Total</t>
  </si>
  <si>
    <t>$</t>
  </si>
  <si>
    <t>1. Costs calculated per the QAS Product Costing Model</t>
  </si>
  <si>
    <t xml:space="preserve">2. Actual incidents is the count of all emergency, urgent,and non-emergency incidents (excluding casualty rooms &amp; aero-medical) </t>
  </si>
  <si>
    <t>Custom formatting</t>
  </si>
  <si>
    <t xml:space="preserve">Notes:  </t>
  </si>
  <si>
    <t xml:space="preserve">Department of Health        </t>
  </si>
  <si>
    <t>Statewide figures represent a percentage of all eligible staff, with exception</t>
  </si>
  <si>
    <t xml:space="preserve">of 'Occupational Violence Staff Safety Index' which represents physical </t>
  </si>
  <si>
    <t>Patient Experience - Overall</t>
  </si>
  <si>
    <t>Qld</t>
  </si>
  <si>
    <t>Aus</t>
  </si>
  <si>
    <t>Cost per Incident</t>
  </si>
  <si>
    <t>Total Cost</t>
  </si>
  <si>
    <t>= Total Expenditure / Total Incidents</t>
  </si>
  <si>
    <t>Cost per Capita</t>
  </si>
  <si>
    <t>Total Incidents</t>
  </si>
  <si>
    <t xml:space="preserve">  Incidents per 1,000  People</t>
  </si>
  <si>
    <t xml:space="preserve">  Response to Incident Ratio</t>
  </si>
  <si>
    <t>Responses</t>
  </si>
  <si>
    <t>Total Patients Attended</t>
  </si>
  <si>
    <t>Patients Transported</t>
  </si>
  <si>
    <t>No. of Patients Treated Not Transported</t>
  </si>
  <si>
    <t>% of Patients Treated Not Transported</t>
  </si>
  <si>
    <r>
      <rPr>
        <b/>
        <sz val="11"/>
        <color theme="1"/>
        <rFont val="Calibri"/>
        <family val="2"/>
        <scheme val="minor"/>
      </rPr>
      <t>Calculated</t>
    </r>
    <r>
      <rPr>
        <sz val="11"/>
        <color theme="1"/>
        <rFont val="Calibri"/>
        <family val="2"/>
        <scheme val="minor"/>
      </rPr>
      <t xml:space="preserve"> - Patients not transported / Total Patients Attended</t>
    </r>
  </si>
  <si>
    <t>Triple Zero (000) call answering</t>
  </si>
  <si>
    <t xml:space="preserve">      % of Triple Zero (000) calls answered in</t>
  </si>
  <si>
    <t xml:space="preserve">      less than or equal to 10 seconds</t>
  </si>
  <si>
    <t>Number of Triple Zero (000) calls received</t>
  </si>
  <si>
    <t>Cardiac Arrest Survival Rate</t>
  </si>
  <si>
    <t>Total Salaried Staff</t>
  </si>
  <si>
    <t>Ambulance Operatives</t>
  </si>
  <si>
    <t>Operational Workforce Attrition</t>
  </si>
  <si>
    <t>Paramedics per 100,000 Population</t>
  </si>
  <si>
    <r>
      <t>Public Performance Indicators</t>
    </r>
    <r>
      <rPr>
        <sz val="28"/>
        <color rgb="FF636467"/>
        <rFont val="Calibri"/>
        <family val="2"/>
        <scheme val="minor"/>
      </rPr>
      <t xml:space="preserve"> Explanatory Notes</t>
    </r>
  </si>
  <si>
    <t>Far Northern Region</t>
  </si>
  <si>
    <t>Torres and Cape</t>
  </si>
  <si>
    <t>Northern Region</t>
  </si>
  <si>
    <t>Sunshine Coast &amp; Wide Bay Region</t>
  </si>
  <si>
    <t>Darling Downs &amp; South West Region</t>
  </si>
  <si>
    <t>Metro North Region</t>
  </si>
  <si>
    <t>Metro South Region</t>
  </si>
  <si>
    <t>Moreton</t>
  </si>
  <si>
    <t>Logan</t>
  </si>
  <si>
    <t>South Brisbane</t>
  </si>
  <si>
    <t>Gold Coast Region</t>
  </si>
  <si>
    <t xml:space="preserve">
Regions and Districts</t>
  </si>
  <si>
    <t>Incidents per 1,000 People</t>
  </si>
  <si>
    <t>Response to Incident Ratio</t>
  </si>
  <si>
    <t>% of Triple Zero (000) calls answered in</t>
  </si>
  <si>
    <t>less than or equal to 10 seconds</t>
  </si>
  <si>
    <r>
      <t xml:space="preserve">Total Salaried Staff </t>
    </r>
    <r>
      <rPr>
        <sz val="8"/>
        <color theme="1"/>
        <rFont val="MetaBoldLF-Roman"/>
        <family val="2"/>
      </rPr>
      <t xml:space="preserve"> (Ambulance Operatives only)</t>
    </r>
  </si>
  <si>
    <t>Cairns Operations Centre</t>
  </si>
  <si>
    <t>Townsville Operations Centre</t>
  </si>
  <si>
    <t>Central Region</t>
  </si>
  <si>
    <t>Rockhampton Operations Centre</t>
  </si>
  <si>
    <t>Maroochydore Operations Centre</t>
  </si>
  <si>
    <t>Toowoomba Operations Centre</t>
  </si>
  <si>
    <t>Southport Operations Centre</t>
  </si>
  <si>
    <t>South East Operations Centre</t>
  </si>
  <si>
    <t>Brisbane Operations Centre</t>
  </si>
  <si>
    <t>SEQ Patient Transport Services</t>
  </si>
  <si>
    <t>Head Office</t>
  </si>
  <si>
    <t>North Brisbane</t>
  </si>
  <si>
    <r>
      <t>Cost per Incident
(Emergency, Urgent &amp; Non-Emergency
Medically Authorised)</t>
    </r>
    <r>
      <rPr>
        <b/>
        <vertAlign val="superscript"/>
        <sz val="8"/>
        <color theme="0"/>
        <rFont val="Calibri"/>
        <family val="2"/>
        <scheme val="minor"/>
      </rPr>
      <t>1</t>
    </r>
  </si>
  <si>
    <t xml:space="preserve">
Regions and Districts</t>
  </si>
  <si>
    <t>DISTRICT</t>
  </si>
  <si>
    <t>REGION</t>
  </si>
  <si>
    <r>
      <t>Injury Downtime
Rate %</t>
    </r>
    <r>
      <rPr>
        <b/>
        <vertAlign val="superscript"/>
        <sz val="8"/>
        <color theme="0"/>
        <rFont val="Calibri"/>
        <family val="2"/>
        <scheme val="minor"/>
      </rPr>
      <t xml:space="preserve"> 3</t>
    </r>
  </si>
  <si>
    <r>
      <t xml:space="preserve">Cardiac Arrest Survival Rate </t>
    </r>
    <r>
      <rPr>
        <vertAlign val="superscript"/>
        <sz val="8"/>
        <color theme="1"/>
        <rFont val="MetaBoldLF-Roman"/>
        <family val="2"/>
      </rPr>
      <t>2</t>
    </r>
  </si>
  <si>
    <r>
      <t>#,##0</t>
    </r>
    <r>
      <rPr>
        <b/>
        <sz val="12"/>
        <color theme="4"/>
        <rFont val="Georgia"/>
        <family val="1"/>
      </rPr>
      <t>,</t>
    </r>
    <r>
      <rPr>
        <sz val="12"/>
        <color theme="4"/>
        <rFont val="Georgia"/>
        <family val="1"/>
      </rPr>
      <t>“k”</t>
    </r>
  </si>
  <si>
    <r>
      <t>#.##0</t>
    </r>
    <r>
      <rPr>
        <b/>
        <sz val="12"/>
        <color theme="4"/>
        <rFont val="Georgia"/>
        <family val="1"/>
      </rPr>
      <t>,,</t>
    </r>
    <r>
      <rPr>
        <sz val="12"/>
        <color theme="4"/>
        <rFont val="Georgia"/>
        <family val="1"/>
      </rPr>
      <t>“M”</t>
    </r>
  </si>
  <si>
    <t>Cairns</t>
  </si>
  <si>
    <r>
      <t xml:space="preserve">Clinical Attrition %
(ROGS definition) </t>
    </r>
    <r>
      <rPr>
        <b/>
        <vertAlign val="superscript"/>
        <sz val="8"/>
        <color theme="0"/>
        <rFont val="Calibri"/>
        <family val="2"/>
        <scheme val="minor"/>
      </rPr>
      <t>4</t>
    </r>
    <r>
      <rPr>
        <b/>
        <sz val="10"/>
        <color theme="0"/>
        <rFont val="Calibri"/>
        <family val="2"/>
        <scheme val="minor"/>
      </rPr>
      <t xml:space="preserve"> </t>
    </r>
  </si>
  <si>
    <r>
      <t>Occupational Violence
Staff Safety Index</t>
    </r>
    <r>
      <rPr>
        <b/>
        <vertAlign val="superscript"/>
        <sz val="8"/>
        <color theme="0"/>
        <rFont val="Calibri"/>
        <family val="2"/>
        <scheme val="minor"/>
      </rPr>
      <t>1,2,3</t>
    </r>
  </si>
  <si>
    <r>
      <rPr>
        <b/>
        <sz val="11"/>
        <color theme="1"/>
        <rFont val="Calibri"/>
        <family val="2"/>
        <scheme val="minor"/>
      </rPr>
      <t>Calculated</t>
    </r>
    <r>
      <rPr>
        <sz val="11"/>
        <color theme="1"/>
        <rFont val="Calibri"/>
        <family val="2"/>
        <scheme val="minor"/>
      </rPr>
      <t xml:space="preserve"> - Response to incident ratio = responses (Total Responses) divided by total incidents</t>
    </r>
  </si>
  <si>
    <t>Level of care provided by Paramedics</t>
  </si>
  <si>
    <t>Level of trust and confidence in paramedics</t>
  </si>
  <si>
    <t xml:space="preserve">1.  QAS District: proportioned based on Statistical Area Level 2 (SA2), Australian Statistical Geography Standard (ASGS) </t>
  </si>
  <si>
    <t>Source: Australian Bureau of Statistics</t>
  </si>
  <si>
    <t>Prepared by:   Information Support, Research &amp; Evaluation, QAS</t>
  </si>
  <si>
    <t>POPULATION</t>
  </si>
  <si>
    <t>Occupational Violence - Staff Safety Index</t>
  </si>
  <si>
    <t>Injury Downtime Rate %</t>
  </si>
  <si>
    <t>Total number of 
Deliberate Physical Attacks
 and Verbal Threats</t>
  </si>
  <si>
    <t>WHS DATA</t>
  </si>
  <si>
    <t>FAR NORTHERN REGION</t>
  </si>
  <si>
    <t>CENTRAL REGION</t>
  </si>
  <si>
    <t>METRO SOUTH REGION</t>
  </si>
  <si>
    <t>GOLD COAST REGION</t>
  </si>
  <si>
    <t>NORTHERN REGION</t>
  </si>
  <si>
    <t>SUNSHINE COAST &amp; WIDE BAY REGION</t>
  </si>
  <si>
    <t>DARLING DOWNS &amp; SOUTH WEST REGION</t>
  </si>
  <si>
    <t>CALCULATION</t>
  </si>
  <si>
    <t>LMS DATA</t>
  </si>
  <si>
    <t>POPULATION DATA</t>
  </si>
  <si>
    <t>Road Ambulance Incidents</t>
  </si>
  <si>
    <t>% of Non-Emergency Incidents Attended to by Appointment Time</t>
  </si>
  <si>
    <t>Code 2B % 
&lt; 30 mins</t>
  </si>
  <si>
    <t>Code 2C % 
&lt; 60 mins</t>
  </si>
  <si>
    <t>Emergency  &amp; Urgent
Incidents</t>
  </si>
  <si>
    <t>Non-Emergency &amp; Medically Authorised Incidents</t>
  </si>
  <si>
    <t>Total Patients Transported by Road</t>
  </si>
  <si>
    <t>Data in this table linked to reporting tab</t>
  </si>
  <si>
    <t>Clinical Attrition %</t>
  </si>
  <si>
    <t>Adjust date range to reflect Qtrly reporting period</t>
  </si>
  <si>
    <t>Response Time Percentile By Region</t>
  </si>
  <si>
    <t>T_REGION</t>
  </si>
  <si>
    <t>Response Time Percentile By District</t>
  </si>
  <si>
    <t>T_DISTRICT</t>
  </si>
  <si>
    <t>Torres And Cape</t>
  </si>
  <si>
    <t>Totals Match</t>
  </si>
  <si>
    <r>
      <t>% of Emergency &amp; Urgent Patients Treated &amp; Not Transported</t>
    </r>
    <r>
      <rPr>
        <b/>
        <vertAlign val="superscript"/>
        <sz val="8"/>
        <color theme="0"/>
        <rFont val="Calibri"/>
        <family val="2"/>
        <scheme val="minor"/>
      </rPr>
      <t>1</t>
    </r>
  </si>
  <si>
    <t>Far Northern</t>
  </si>
  <si>
    <t>Northern</t>
  </si>
  <si>
    <t>Central</t>
  </si>
  <si>
    <t>Darling Downs And South West</t>
  </si>
  <si>
    <t>Sunshine Coast And Wide Bay</t>
  </si>
  <si>
    <t>Metro South</t>
  </si>
  <si>
    <t>Metro North</t>
  </si>
  <si>
    <t>Table 11A.8 Patient experience of ambulance services (a), (b) 'Overall satisfaction - very satisfied or satisfied C'</t>
  </si>
  <si>
    <t>Table 11A.8 Patient experience of ambulance services (a), (b) 'Level of care provided by paramedics - very good or good'</t>
  </si>
  <si>
    <t>Table 11A.8 Patient experience of ambulance services (a), (b) 'Level of trust and confidence in paramedics and their ability to provide quality care and treatment - very high or high</t>
  </si>
  <si>
    <r>
      <t xml:space="preserve">Table 11A.4 Ambulance incidents, responses, patients and transports </t>
    </r>
    <r>
      <rPr>
        <b/>
        <sz val="11"/>
        <color theme="1"/>
        <rFont val="Calibri"/>
        <family val="2"/>
        <scheme val="minor"/>
      </rPr>
      <t xml:space="preserve"> Incidents - Total Incidents</t>
    </r>
  </si>
  <si>
    <t>Figures on Table 11A.4 - Responses - Total Responses</t>
  </si>
  <si>
    <r>
      <t xml:space="preserve">Table 11A.4 Ambulance incidents, responses, patients and transports </t>
    </r>
    <r>
      <rPr>
        <b/>
        <sz val="11"/>
        <color theme="1"/>
        <rFont val="Calibri"/>
        <family val="2"/>
        <scheme val="minor"/>
      </rPr>
      <t>Patients - Total patients</t>
    </r>
  </si>
  <si>
    <r>
      <t xml:space="preserve">Table 11A.4 Ambulance incidents, responses, patients and transports </t>
    </r>
    <r>
      <rPr>
        <b/>
        <sz val="11"/>
        <color theme="1"/>
        <rFont val="Calibri"/>
        <family val="2"/>
        <scheme val="minor"/>
      </rPr>
      <t>Patients - Treated not transported</t>
    </r>
  </si>
  <si>
    <t>Table 11A.6 Triple zero (000) call answering time (a)</t>
  </si>
  <si>
    <r>
      <t xml:space="preserve">Table 11A.12 Cardiac arrest survived event rate (a) - </t>
    </r>
    <r>
      <rPr>
        <b/>
        <sz val="11"/>
        <color theme="1"/>
        <rFont val="Calibri"/>
        <family val="2"/>
        <scheme val="minor"/>
      </rPr>
      <t>Adult cardiac arrest survival rate where resuscitation attempted (non-paramedic witnessed)</t>
    </r>
  </si>
  <si>
    <r>
      <t xml:space="preserve">Table 11A.2 Ambulance service organisations human resources - </t>
    </r>
    <r>
      <rPr>
        <b/>
        <sz val="11"/>
        <color theme="1"/>
        <rFont val="Calibri"/>
        <family val="2"/>
        <scheme val="minor"/>
      </rPr>
      <t>Salaried personnel FTE - Ambulance operatives  - Proportion of total salaried personnel</t>
    </r>
  </si>
  <si>
    <r>
      <t xml:space="preserve">Table 11A.9 Ambulance service organisations operational workforce, by age group and attrition - </t>
    </r>
    <r>
      <rPr>
        <b/>
        <sz val="11"/>
        <rFont val="Calibri"/>
        <family val="2"/>
        <scheme val="minor"/>
      </rPr>
      <t>Operational workforce, attrition rate</t>
    </r>
  </si>
  <si>
    <r>
      <t xml:space="preserve">Table 11A.2 Ambulance service organisations human resources - </t>
    </r>
    <r>
      <rPr>
        <b/>
        <sz val="11"/>
        <color theme="1"/>
        <rFont val="Calibri"/>
        <family val="2"/>
        <scheme val="minor"/>
      </rPr>
      <t>Salaried personnel FTE - Per 100,000 people - Total</t>
    </r>
  </si>
  <si>
    <r>
      <t>Clinically Meaningful
Pain Reduction %
Cardiac Patients</t>
    </r>
    <r>
      <rPr>
        <b/>
        <vertAlign val="superscript"/>
        <sz val="8"/>
        <color theme="0"/>
        <rFont val="Calibri"/>
        <family val="2"/>
        <scheme val="minor"/>
      </rPr>
      <t>1,5</t>
    </r>
  </si>
  <si>
    <r>
      <t>Clinically Meaningful
Pain Reduction %
Trauma Patients</t>
    </r>
    <r>
      <rPr>
        <b/>
        <vertAlign val="superscript"/>
        <sz val="8"/>
        <color theme="0"/>
        <rFont val="Calibri"/>
        <family val="2"/>
        <scheme val="minor"/>
      </rPr>
      <t>1,5</t>
    </r>
  </si>
  <si>
    <t>Metro South Region 2</t>
  </si>
  <si>
    <t>These figures</t>
  </si>
  <si>
    <r>
      <t xml:space="preserve">Table 11A.2 Ambulance service organisations human resources - </t>
    </r>
    <r>
      <rPr>
        <b/>
        <sz val="11"/>
        <color theme="1"/>
        <rFont val="Calibri"/>
        <family val="2"/>
        <scheme val="minor"/>
      </rPr>
      <t>Salaried personnel FTE - Ambulance operatives - Tota</t>
    </r>
    <r>
      <rPr>
        <sz val="11"/>
        <color theme="1"/>
        <rFont val="Calibri"/>
        <family val="2"/>
        <scheme val="minor"/>
      </rPr>
      <t>l (c)</t>
    </r>
  </si>
  <si>
    <r>
      <rPr>
        <b/>
        <sz val="11"/>
        <rFont val="Wingdings 3"/>
        <family val="1"/>
        <charset val="2"/>
      </rPr>
      <t>Ê</t>
    </r>
    <r>
      <rPr>
        <b/>
        <sz val="9.9"/>
        <rFont val="Calibri"/>
        <family val="2"/>
      </rPr>
      <t xml:space="preserve">  </t>
    </r>
    <r>
      <rPr>
        <b/>
        <sz val="11"/>
        <rFont val="Calibri"/>
        <family val="2"/>
        <scheme val="minor"/>
      </rPr>
      <t>01. Care for Patients IPR Fact Daily</t>
    </r>
  </si>
  <si>
    <r>
      <t xml:space="preserve">Public Folders ‎&gt; QAS ‎&gt; Operational Business Intelligence and Planning ‎&gt; 1. OBIP Reporting ‎&gt; 5. Quarterly Reports ‎&gt; </t>
    </r>
    <r>
      <rPr>
        <b/>
        <sz val="10"/>
        <color theme="1"/>
        <rFont val="Calibri"/>
        <family val="2"/>
        <scheme val="minor"/>
      </rPr>
      <t>Public Performance Indicators‬</t>
    </r>
  </si>
  <si>
    <t>02. Daily Activity Incidents - Emergency and non Emergency</t>
  </si>
  <si>
    <t>03. Daily Activity - Total PatientsTransported Y</t>
  </si>
  <si>
    <r>
      <rPr>
        <b/>
        <sz val="10"/>
        <color theme="1"/>
        <rFont val="Wingdings 3"/>
        <family val="1"/>
        <charset val="2"/>
      </rPr>
      <t>Ê</t>
    </r>
    <r>
      <rPr>
        <b/>
        <sz val="10"/>
        <color theme="1"/>
        <rFont val="Calibri"/>
        <family val="2"/>
      </rPr>
      <t xml:space="preserve">  </t>
    </r>
    <r>
      <rPr>
        <b/>
        <sz val="10"/>
        <color theme="1"/>
        <rFont val="Calibri"/>
        <family val="2"/>
        <scheme val="minor"/>
      </rPr>
      <t>04</t>
    </r>
    <r>
      <rPr>
        <sz val="10"/>
        <color theme="1"/>
        <rFont val="Calibri"/>
        <family val="2"/>
        <scheme val="minor"/>
      </rPr>
      <t>. Service Delivery - Code 2B % &lt; 30 mins</t>
    </r>
  </si>
  <si>
    <r>
      <rPr>
        <b/>
        <sz val="10"/>
        <color theme="1"/>
        <rFont val="Wingdings 3"/>
        <family val="1"/>
        <charset val="2"/>
      </rPr>
      <t>Ê</t>
    </r>
    <r>
      <rPr>
        <b/>
        <sz val="10"/>
        <color theme="1"/>
        <rFont val="Calibri"/>
        <family val="2"/>
      </rPr>
      <t xml:space="preserve">  </t>
    </r>
    <r>
      <rPr>
        <b/>
        <sz val="10"/>
        <color theme="1"/>
        <rFont val="Calibri"/>
        <family val="2"/>
        <scheme val="minor"/>
      </rPr>
      <t>05</t>
    </r>
    <r>
      <rPr>
        <sz val="10"/>
        <color theme="1"/>
        <rFont val="Calibri"/>
        <family val="2"/>
        <scheme val="minor"/>
      </rPr>
      <t>. Service Delivery - Code 2C% &lt; 60mins</t>
    </r>
  </si>
  <si>
    <r>
      <t xml:space="preserve">Public Folders ‎&gt; QAS ‎&gt; Operational Business Intelligence and Planning ‎&gt; 1. OBIP Reporting ‎&gt; 5. Quarterly Reports ‎&gt; 
</t>
    </r>
    <r>
      <rPr>
        <b/>
        <sz val="10"/>
        <color theme="1"/>
        <rFont val="Calibri"/>
        <family val="2"/>
        <scheme val="minor"/>
      </rPr>
      <t>Public Performance Indicators‬</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</si>
  <si>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Region Simples_TEST2</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</si>
  <si>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District Simples_TEST2</t>
    </r>
  </si>
  <si>
    <r>
      <t>Public Folders ‎&gt; QAS ‎&gt; Information Support Unit ‎&gt; Dev ‎&gt;</t>
    </r>
    <r>
      <rPr>
        <b/>
        <sz val="11"/>
        <color theme="1"/>
        <rFont val="Calibri"/>
        <family val="2"/>
        <scheme val="minor"/>
      </rPr>
      <t xml:space="preserve"> New Station Hierarchy‬</t>
    </r>
  </si>
  <si>
    <r>
      <rPr>
        <sz val="11"/>
        <rFont val="Wingdings"/>
        <charset val="2"/>
      </rPr>
      <t></t>
    </r>
    <r>
      <rPr>
        <sz val="9.9"/>
        <rFont val="Calibri"/>
        <family val="2"/>
      </rPr>
      <t xml:space="preserve">   </t>
    </r>
    <r>
      <rPr>
        <sz val="11"/>
        <rFont val="Calibri"/>
        <family val="2"/>
        <scheme val="minor"/>
      </rPr>
      <t>Data will need to be filtered to the end of the relevant quarter prior to running the Cognos report.</t>
    </r>
  </si>
  <si>
    <t>Check with Denise from Research to determine if the ABS have released any further preliminary data.</t>
  </si>
  <si>
    <t>Remove figures in this column and send to Terry T to update once Incident figures have been updated.</t>
  </si>
  <si>
    <t>2023/24</t>
  </si>
  <si>
    <t>leap year</t>
  </si>
  <si>
    <t>Metro North Region 2</t>
  </si>
  <si>
    <t>Sunshine Coast and Wide Bay Region 2</t>
  </si>
  <si>
    <t>Central Region 2</t>
  </si>
  <si>
    <t>Northern Region 2</t>
  </si>
  <si>
    <t>Far Northern Region 2</t>
  </si>
  <si>
    <t>Darling Downs and South West Region 2</t>
  </si>
  <si>
    <t>Gold Coast Region 2</t>
  </si>
  <si>
    <r>
      <t xml:space="preserve">‪Public Folders ‎&gt; QAS ‎&gt; Operational Business Intelligence and Planning ‎&gt; 1. OBIP Reporting ‎&gt; 5. Quarterly Reports ‎&gt; </t>
    </r>
    <r>
      <rPr>
        <b/>
        <sz val="10"/>
        <color theme="1"/>
        <rFont val="Calibri"/>
        <family val="2"/>
        <scheme val="minor"/>
      </rPr>
      <t>Public Performance Indicators‬</t>
    </r>
  </si>
  <si>
    <r>
      <rPr>
        <b/>
        <sz val="10"/>
        <color theme="1"/>
        <rFont val="Calibri"/>
        <family val="2"/>
        <scheme val="minor"/>
      </rPr>
      <t>All data to be filtered to the end of the quarterly reporting period prior to running the cognos reports.</t>
    </r>
    <r>
      <rPr>
        <sz val="10"/>
        <color theme="1"/>
        <rFont val="Calibri"/>
        <family val="2"/>
        <scheme val="minor"/>
      </rPr>
      <t xml:space="preserve">
Refer to Note at the top right of the page.</t>
    </r>
  </si>
  <si>
    <r>
      <rPr>
        <b/>
        <u/>
        <sz val="10"/>
        <color theme="1"/>
        <rFont val="Calibri"/>
        <family val="2"/>
        <scheme val="minor"/>
      </rPr>
      <t>NOTE</t>
    </r>
    <r>
      <rPr>
        <b/>
        <sz val="10"/>
        <color theme="1"/>
        <rFont val="Calibri"/>
        <family val="2"/>
        <scheme val="minor"/>
      </rPr>
      <t>:  Data will need to be filtered to the end of the relevant quarter prior to running the Cognos report.</t>
    </r>
  </si>
  <si>
    <t>All data to be filtered to the end of the quarterly reporting period prior to running the cognos reports.</t>
  </si>
  <si>
    <r>
      <rPr>
        <sz val="10"/>
        <color theme="1"/>
        <rFont val="Wingdings 3"/>
        <family val="1"/>
        <charset val="2"/>
      </rPr>
      <t>Ê</t>
    </r>
    <r>
      <rPr>
        <sz val="10"/>
        <color theme="1"/>
        <rFont val="Calibri"/>
        <family val="2"/>
      </rPr>
      <t xml:space="preserve">  </t>
    </r>
    <r>
      <rPr>
        <b/>
        <sz val="10"/>
        <color theme="1"/>
        <rFont val="Calibri"/>
        <family val="2"/>
        <scheme val="minor"/>
      </rPr>
      <t>06</t>
    </r>
    <r>
      <rPr>
        <sz val="10"/>
        <color theme="1"/>
        <rFont val="Calibri"/>
        <family val="2"/>
        <scheme val="minor"/>
      </rPr>
      <t>. Service Delivery - 
Code 3 and 4 % ontime</t>
    </r>
  </si>
  <si>
    <t xml:space="preserve">Level of trust &amp; confidence in Paramedics </t>
  </si>
  <si>
    <t>WHS and LMS Reporting need to provide the data in this table.
Go to last quarter file and send WHS and LMS the data they provided for the last quarter and ask them to update for the FYTD ending the relevant quarter - (or full year if it's ending qtr 4).
Do not override Region/District names.  Data returned from WHS and LMS should be in the correct order and you only need to transfer the data.</t>
  </si>
  <si>
    <r>
      <rPr>
        <b/>
        <sz val="12"/>
        <rFont val="Calibri"/>
        <family val="2"/>
        <scheme val="minor"/>
      </rPr>
      <t>WHS DATA</t>
    </r>
    <r>
      <rPr>
        <sz val="12"/>
        <rFont val="Calibri"/>
        <family val="2"/>
        <scheme val="minor"/>
      </rPr>
      <t xml:space="preserve">
Email to be sent to Kimberley Murphy with a cc to Karen Davies
</t>
    </r>
    <r>
      <rPr>
        <b/>
        <sz val="12"/>
        <rFont val="Calibri"/>
        <family val="2"/>
        <scheme val="minor"/>
      </rPr>
      <t>LMS Data</t>
    </r>
    <r>
      <rPr>
        <sz val="12"/>
        <rFont val="Calibri"/>
        <family val="2"/>
        <scheme val="minor"/>
      </rPr>
      <t xml:space="preserve">
Email to be sent to LMS Support with a cc to Teresa Jurgensen</t>
    </r>
  </si>
  <si>
    <t>LMS to also update caveat below with date ranges.  Make sure this gets transferred into page 2 of the PPI Report.</t>
  </si>
  <si>
    <r>
      <t xml:space="preserve">Clinical Attrition Data provided by HR Reporting.  This gets emailed every month and saved in the  below file.  A rule has been created to transfer the email from the RPR Unit inbox through to OBIP Inbox.
Data saved S:\OBIP\Operational Reporting\Incoming Data\HR Clinical Attrition (PPI's)
</t>
    </r>
    <r>
      <rPr>
        <b/>
        <sz val="10"/>
        <color rgb="FFC00000"/>
        <rFont val="Calibri"/>
        <family val="2"/>
        <scheme val="minor"/>
      </rPr>
      <t>Do not override the Region/District names as the formulas on the PPI Report page is looking for a particular name.</t>
    </r>
  </si>
  <si>
    <t>FYI the calculation for this is
(Sum Deliberate Physical Attacks and Verbal attacks / Hours Worked) * 100,000 hrs</t>
  </si>
  <si>
    <t>FY 2023-24</t>
  </si>
  <si>
    <t>FY 2024-25</t>
  </si>
  <si>
    <t>TOTAL</t>
  </si>
  <si>
    <t>FY 2024/25</t>
  </si>
  <si>
    <t>Value for Money - Road Incidents by Quarter</t>
  </si>
  <si>
    <r>
      <rPr>
        <sz val="10"/>
        <color theme="1"/>
        <rFont val="Arial"/>
        <family val="2"/>
      </rPr>
      <t xml:space="preserve">Source: </t>
    </r>
    <r>
      <rPr>
        <sz val="10"/>
        <color theme="1"/>
        <rFont val="Arial"/>
        <family val="2"/>
      </rPr>
      <t>QACIR Production</t>
    </r>
  </si>
  <si>
    <r>
      <rPr>
        <sz val="10"/>
        <color theme="1"/>
        <rFont val="Arial"/>
        <family val="2"/>
      </rPr>
      <t xml:space="preserve">Parameters - Start Date: </t>
    </r>
    <r>
      <rPr>
        <sz val="10"/>
        <color theme="1"/>
        <rFont val="Arial"/>
        <family val="2"/>
      </rPr>
      <t>01/07/2024 12:00:00 AM</t>
    </r>
  </si>
  <si>
    <t>Filters: Unit-region not in ('0', '8', '10')</t>
  </si>
  <si>
    <t xml:space="preserve">           Reportable = 'Y'</t>
  </si>
  <si>
    <t>TOTAL ESTIMATED RESIDENT POPULATION of Queensland as at June 2023</t>
  </si>
  <si>
    <t>2.  2023 preliminary estimates released 29 August 2024.</t>
  </si>
  <si>
    <t xml:space="preserve">3. SA2 percentage split across some Districts provided by GIS.  </t>
  </si>
  <si>
    <t>Date: 10 September 2024</t>
  </si>
  <si>
    <t>Regional population estimates by age and sex, by Statisitical Area Level 2, 2023</t>
  </si>
  <si>
    <t>Report 02 edited FY calculation to / by 365 for FY22-23 and 366 for FY23-24</t>
  </si>
  <si>
    <t xml:space="preserve">% Eligible Officers with Current Performance Development Plans
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(Oct 23-Dec 23) and A3PDP24 (Jan 24-Sep 24). </t>
  </si>
  <si>
    <t>FYTD 2024-25
Actual</t>
  </si>
  <si>
    <t xml:space="preserve">           End Date: 31/12/2024 11:59:59 PM</t>
  </si>
  <si>
    <t>No change for Dec 2024</t>
  </si>
  <si>
    <t>rechecked xx/1/2025</t>
  </si>
  <si>
    <r>
      <t>% Eligible Officers with Current Performance
Development Plans</t>
    </r>
    <r>
      <rPr>
        <b/>
        <vertAlign val="superscript"/>
        <sz val="8"/>
        <color theme="0"/>
        <rFont val="Calibri"/>
        <family val="2"/>
        <scheme val="minor"/>
      </rPr>
      <t>2,3,7</t>
    </r>
  </si>
  <si>
    <t>Good Afternoon Deb</t>
  </si>
  <si>
    <t xml:space="preserve">At the moment we are experiencing some issues with LMS and the import of ROAs and HR data specifically. We have tried all possible local fixes with no success and are now waiting for the vendor to investigate and resolve the issue. </t>
  </si>
  <si>
    <t>The impact of this failure, which began 1 November 2024, is:</t>
  </si>
  <si>
    <t>An eROA submission is not reflected in the LMS</t>
  </si>
  <si>
    <t>New HR data that requires importation is not reflected in the LMS</t>
  </si>
  <si>
    <t>Profiles for new starters are unable to be created in the LMS</t>
  </si>
  <si>
    <t xml:space="preserve">Staff moving positions, whether permanently or in an acting capacity, lose all access to the LMS </t>
  </si>
  <si>
    <t>A bit of good news is:</t>
  </si>
  <si>
    <t>I have been able to find a work around to re-instate access privileges to the LMS but only to current staff who are moving positions</t>
  </si>
  <si>
    <t>and I can assure you that course completion, eROA and HR data is still being maintained</t>
  </si>
  <si>
    <t xml:space="preserve">The plan is for the LMS to be updated with all the outstanding data when the issue is resolved by the vendor. I apologise for the frustration and inconvenience this issue has created. </t>
  </si>
  <si>
    <t>Regards</t>
  </si>
  <si>
    <t>Susan</t>
  </si>
  <si>
    <t>Patient management and clinical progress</t>
  </si>
  <si>
    <t>quarter 3</t>
  </si>
  <si>
    <t>QAS operates from 311 Response locations across 8 regions, 17 districts and 8 Operation Centres.</t>
  </si>
  <si>
    <t>Our performance</t>
  </si>
  <si>
    <t>FY24-25
Number of Triple Zero (000) calls</t>
  </si>
  <si>
    <t>YTD Total</t>
  </si>
  <si>
    <t>YTD Daily avge</t>
  </si>
  <si>
    <t>YTD Minimum</t>
  </si>
  <si>
    <t>YTD Maximum</t>
  </si>
  <si>
    <t>TSV</t>
  </si>
  <si>
    <t>ROK</t>
  </si>
  <si>
    <t>TWB</t>
  </si>
  <si>
    <t>MAR</t>
  </si>
  <si>
    <t>BNE</t>
  </si>
  <si>
    <t>SPT</t>
  </si>
  <si>
    <t>CNS</t>
  </si>
  <si>
    <t>As of Tuesday 31-Dec-24 there were 27,296 (4.6%) more calls compared to the same period in the previous FY</t>
  </si>
  <si>
    <t>WORDING FOR WEB CONTENT PAGE</t>
  </si>
  <si>
    <t>The QAS continues to experience significant growth in demand for services in the 2024-25 financial year.</t>
  </si>
  <si>
    <t>Triple Zero (000) calls</t>
  </si>
  <si>
    <r>
      <t> </t>
    </r>
    <r>
      <rPr>
        <sz val="11"/>
        <color rgb="FF414141"/>
        <rFont val="Aptos"/>
        <family val="2"/>
      </rPr>
      <t>The graph below provides a breakdown of our performance by quarter for the 2024-25 financial year.</t>
    </r>
  </si>
  <si>
    <t>Response time</t>
  </si>
  <si>
    <t>Incident Count</t>
  </si>
  <si>
    <t>Prior YTD</t>
  </si>
  <si>
    <t>YTD</t>
  </si>
  <si>
    <t>A</t>
  </si>
  <si>
    <t>FY 2023/24</t>
  </si>
  <si>
    <t>No. Code 1</t>
  </si>
  <si>
    <t>Daily Activity</t>
  </si>
  <si>
    <t>District / Region</t>
  </si>
  <si>
    <t>For Web Content Wording</t>
  </si>
  <si>
    <t>YTD GOS</t>
  </si>
  <si>
    <t>FY24-25 - Number of Triple Zero (000) calls</t>
  </si>
  <si>
    <t>FY24-25 - Triple Zero (000) calls Grade Of Service (GOS)</t>
  </si>
  <si>
    <r>
      <rPr>
        <b/>
        <sz val="10"/>
        <color rgb="FFC00000"/>
        <rFont val="Aptos"/>
        <family val="2"/>
      </rPr>
      <t>DON’T NORMALLY COMPARE QUARTER TO QUARTER</t>
    </r>
    <r>
      <rPr>
        <sz val="10"/>
        <color rgb="FFC00000"/>
        <rFont val="Aptos"/>
        <family val="2"/>
      </rPr>
      <t xml:space="preserve"> - Our hard-working staff in the Operations Centres answered an additional 6.583 Triple Zero calls throughout the second quarter when compared to the first quarter of the 2024-25 financial year.</t>
    </r>
  </si>
  <si>
    <t>Key Facts</t>
  </si>
  <si>
    <t>780 non-urgent calls per day</t>
  </si>
  <si>
    <t>Resources</t>
  </si>
  <si>
    <r>
      <rPr>
        <b/>
        <sz val="11"/>
        <color theme="1"/>
        <rFont val="Aptos"/>
        <family val="2"/>
      </rPr>
      <t>311</t>
    </r>
    <r>
      <rPr>
        <sz val="11"/>
        <color theme="1"/>
        <rFont val="Aptos"/>
        <family val="2"/>
      </rPr>
      <t xml:space="preserve"> Response locations</t>
    </r>
  </si>
  <si>
    <t>should this be communication centres???</t>
  </si>
  <si>
    <r>
      <rPr>
        <b/>
        <sz val="11"/>
        <color theme="1"/>
        <rFont val="Aptos"/>
        <family val="2"/>
      </rPr>
      <t>8</t>
    </r>
    <r>
      <rPr>
        <sz val="11"/>
        <color theme="1"/>
        <rFont val="Aptos"/>
        <family val="2"/>
      </rPr>
      <t xml:space="preserve">      Operation Centres</t>
    </r>
  </si>
  <si>
    <r>
      <rPr>
        <b/>
        <sz val="11"/>
        <color theme="1"/>
        <rFont val="Aptos"/>
        <family val="2"/>
      </rPr>
      <t xml:space="preserve">10    </t>
    </r>
    <r>
      <rPr>
        <sz val="11"/>
        <color theme="1"/>
        <rFont val="Aptos"/>
        <family val="2"/>
      </rPr>
      <t>Air Bases</t>
    </r>
  </si>
  <si>
    <t>Comms to update</t>
  </si>
  <si>
    <t>Link to Value for Money on PPI Report tab</t>
  </si>
  <si>
    <t>Mark to update</t>
  </si>
  <si>
    <t>Comms data linked to comms table to the right - Comms to double check</t>
  </si>
  <si>
    <r>
      <rPr>
        <sz val="11"/>
        <color theme="1"/>
        <rFont val="Wingdings"/>
        <charset val="2"/>
      </rPr>
      <t></t>
    </r>
    <r>
      <rPr>
        <sz val="11"/>
        <color theme="1"/>
        <rFont val="Aptos"/>
        <family val="2"/>
      </rPr>
      <t xml:space="preserve">  Comms data linked to table above</t>
    </r>
  </si>
  <si>
    <t>Y</t>
  </si>
  <si>
    <t>Count of Responses</t>
  </si>
  <si>
    <t>update date range manually</t>
  </si>
  <si>
    <r>
      <rPr>
        <sz val="11"/>
        <color theme="1"/>
        <rFont val="Wingdings"/>
        <charset val="2"/>
      </rPr>
      <t></t>
    </r>
    <r>
      <rPr>
        <sz val="11"/>
        <color theme="1"/>
        <rFont val="Aptos"/>
        <family val="2"/>
      </rPr>
      <t>  Pain data linked to PPI Report tab (Care for Patients section)</t>
    </r>
  </si>
  <si>
    <r>
      <rPr>
        <sz val="11"/>
        <color theme="1"/>
        <rFont val="Wingdings"/>
        <charset val="2"/>
      </rPr>
      <t></t>
    </r>
    <r>
      <rPr>
        <sz val="11"/>
        <color theme="1"/>
        <rFont val="Aptos"/>
        <family val="2"/>
      </rPr>
      <t xml:space="preserve">  Code 1 linked to Daily Activity data tab</t>
    </r>
  </si>
  <si>
    <r>
      <rPr>
        <sz val="11"/>
        <color theme="1"/>
        <rFont val="Wingdings"/>
        <charset val="2"/>
      </rPr>
      <t></t>
    </r>
    <r>
      <rPr>
        <sz val="11"/>
        <color theme="1"/>
        <rFont val="Aptos"/>
        <family val="2"/>
      </rPr>
      <t xml:space="preserve">  Comms data linked to table above
</t>
    </r>
    <r>
      <rPr>
        <sz val="11"/>
        <color theme="1"/>
        <rFont val="Wingdings"/>
        <charset val="2"/>
      </rPr>
      <t></t>
    </r>
    <r>
      <rPr>
        <sz val="11"/>
        <color theme="1"/>
        <rFont val="Aptos"/>
        <family val="2"/>
      </rPr>
      <t>  Percentile linked to PPI Report tab (Service Delivery section)</t>
    </r>
  </si>
  <si>
    <r>
      <rPr>
        <sz val="11"/>
        <color theme="1"/>
        <rFont val="Wingdings"/>
        <charset val="2"/>
      </rPr>
      <t></t>
    </r>
    <r>
      <rPr>
        <sz val="11"/>
        <color theme="1"/>
        <rFont val="Aptos"/>
        <family val="2"/>
      </rPr>
      <t xml:space="preserve">  Code 1 incident figure linked to Daily Activity data tab</t>
    </r>
  </si>
  <si>
    <r>
      <rPr>
        <sz val="11"/>
        <rFont val="Wingdings"/>
        <charset val="2"/>
      </rPr>
      <t></t>
    </r>
    <r>
      <rPr>
        <sz val="11"/>
        <rFont val="Aptos"/>
        <family val="2"/>
      </rPr>
      <t xml:space="preserve">  Code 1 and 2 incidents linked to Daily Activity data tab
</t>
    </r>
    <r>
      <rPr>
        <sz val="11"/>
        <rFont val="Wingdings"/>
        <charset val="2"/>
      </rPr>
      <t></t>
    </r>
    <r>
      <rPr>
        <sz val="11"/>
        <rFont val="Aptos"/>
        <family val="2"/>
      </rPr>
      <t xml:space="preserve">  Patients transported linked to figures above</t>
    </r>
  </si>
  <si>
    <r>
      <rPr>
        <sz val="11"/>
        <color theme="1"/>
        <rFont val="Wingdings"/>
        <charset val="2"/>
      </rPr>
      <t></t>
    </r>
    <r>
      <rPr>
        <sz val="11"/>
        <color theme="1"/>
        <rFont val="Aptos"/>
        <family val="2"/>
      </rPr>
      <t> Percentiles linked to PPI Report tab (Service Delivery section)</t>
    </r>
  </si>
  <si>
    <r>
      <rPr>
        <sz val="11"/>
        <color theme="1"/>
        <rFont val="Wingdings"/>
        <charset val="2"/>
      </rPr>
      <t></t>
    </r>
    <r>
      <rPr>
        <sz val="11"/>
        <color theme="1"/>
        <rFont val="Aptos"/>
        <family val="2"/>
      </rPr>
      <t>  On time performance linked to PPI Report tab (Service Delivery section)</t>
    </r>
  </si>
  <si>
    <t>Non Emergency Incidents</t>
  </si>
  <si>
    <t>A Triple Zero (000) call is received by the QAS every 26 seconds in Queensland</t>
  </si>
  <si>
    <t>Code 1A</t>
  </si>
  <si>
    <t>Linked to Incident Count Code 1A in the table above</t>
  </si>
  <si>
    <r>
      <rPr>
        <sz val="11"/>
        <color theme="1"/>
        <rFont val="Wingdings"/>
        <charset val="2"/>
      </rPr>
      <t></t>
    </r>
    <r>
      <rPr>
        <sz val="11"/>
        <color theme="1"/>
        <rFont val="Aptos"/>
        <family val="2"/>
      </rPr>
      <t xml:space="preserve">  Mark to update</t>
    </r>
  </si>
  <si>
    <t>The graph below provides a breakdown of our performance by quarter for the 2024-25 financial year for our time critical (Code 1A) patients.</t>
  </si>
  <si>
    <r>
      <t xml:space="preserve">
Report on Government Services
 (ROGS) 2025</t>
    </r>
    <r>
      <rPr>
        <b/>
        <vertAlign val="superscript"/>
        <sz val="8"/>
        <color theme="0"/>
        <rFont val="Calibri"/>
        <family val="2"/>
        <scheme val="minor"/>
      </rPr>
      <t>1</t>
    </r>
  </si>
  <si>
    <t>12/02/2025 Updated</t>
  </si>
  <si>
    <r>
      <t xml:space="preserve">Table 11A.4 Ambulance incidents, responses, patients and transports  </t>
    </r>
    <r>
      <rPr>
        <b/>
        <sz val="11"/>
        <color theme="1"/>
        <rFont val="Calibri"/>
        <family val="2"/>
        <scheme val="minor"/>
      </rPr>
      <t>Incidents - Per 1000 population (c)</t>
    </r>
    <r>
      <rPr>
        <sz val="11"/>
        <color theme="1"/>
        <rFont val="Calibri"/>
        <family val="2"/>
        <scheme val="minor"/>
      </rPr>
      <t xml:space="preserve"> </t>
    </r>
  </si>
  <si>
    <r>
      <t xml:space="preserve">Table 11A.11 Ambulance services organisations expenditure 2023-24 dollars (a), (b) </t>
    </r>
    <r>
      <rPr>
        <b/>
        <sz val="11"/>
        <color theme="1"/>
        <rFont val="Calibri"/>
        <family val="2"/>
        <scheme val="minor"/>
      </rPr>
      <t>- Per person in the population (f)</t>
    </r>
  </si>
  <si>
    <r>
      <rPr>
        <b/>
        <sz val="11"/>
        <color theme="1"/>
        <rFont val="Calibri"/>
        <family val="2"/>
        <scheme val="minor"/>
      </rPr>
      <t xml:space="preserve">Calculated </t>
    </r>
    <r>
      <rPr>
        <sz val="11"/>
        <color theme="1"/>
        <rFont val="Calibri"/>
        <family val="2"/>
        <scheme val="minor"/>
      </rPr>
      <t xml:space="preserve">- Table 11A.11 Ambulance services organisations expenditure 2023-24 dollars (a), (b) </t>
    </r>
    <r>
      <rPr>
        <b/>
        <sz val="11"/>
        <color theme="1"/>
        <rFont val="Calibri"/>
        <family val="2"/>
        <scheme val="minor"/>
      </rPr>
      <t>Total</t>
    </r>
  </si>
  <si>
    <t>As of Monday 31-Mar-25 there were 27,282  (3.1%) more calls compared to the same period in the previous FY</t>
  </si>
  <si>
    <t>Summary of July 2024 to March 2025 performance</t>
  </si>
  <si>
    <t>Updated 3/4/2025</t>
  </si>
  <si>
    <t>Date Range:  01/07/2024 to 31/03/2025</t>
  </si>
  <si>
    <t>Jul-Mar
2023-24</t>
  </si>
  <si>
    <t>Jul-Mar
2024-25</t>
  </si>
  <si>
    <t>Hi Deb</t>
  </si>
  <si>
    <t>Unfortunately our LMS system is still unable to run reports so we will not be able to update the data as requested.</t>
  </si>
  <si>
    <t>The good news is that our new system is in the final stages and will be rolling out soon, so reporting should be available again in the next month.</t>
  </si>
  <si>
    <t>Apologies for the inconvenience.</t>
  </si>
  <si>
    <t>Many thanks</t>
  </si>
  <si>
    <t>Bree</t>
  </si>
  <si>
    <t>Next update should be Sept 2025</t>
  </si>
  <si>
    <t>6/01/2025 - Email advice for Qtr 2</t>
  </si>
  <si>
    <t>8/04/2025 - Email advice for Qtr 3</t>
  </si>
  <si>
    <r>
      <t xml:space="preserve">Public Performance Indicators </t>
    </r>
    <r>
      <rPr>
        <sz val="26"/>
        <color rgb="FF636467"/>
        <rFont val="Calibri"/>
        <family val="2"/>
        <scheme val="minor"/>
      </rPr>
      <t>financial year to date - July 2024 - March 2025</t>
    </r>
  </si>
  <si>
    <r>
      <rPr>
        <b/>
        <u/>
        <sz val="10"/>
        <color theme="1"/>
        <rFont val="Calibri"/>
        <family val="2"/>
        <scheme val="minor"/>
      </rPr>
      <t>NOTE:</t>
    </r>
    <r>
      <rPr>
        <sz val="10"/>
        <color theme="1"/>
        <rFont val="Calibri"/>
        <family val="2"/>
        <scheme val="minor"/>
      </rPr>
      <t xml:space="preserve">  Before running the reports in cognos, adjust the date range below calculating the number of days in the reporting period and edit the calculation in cognos using the correct number of days (shown below).  If the FY is a leap year, you will need to run the report with the correct number of days for both FYTD periods.</t>
    </r>
  </si>
  <si>
    <t>Updated 16/4/2025</t>
  </si>
  <si>
    <t>Checked 16/4/2025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</si>
</sst>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8" formatCode="&quot;$&quot;#,##0.00;[Red]\-&quot;$&quot;#,##0.00"/>
    <numFmt numFmtId="44" formatCode="_-&quot;$&quot;* #,##0.00_-;\-&quot;$&quot;* #,##0.00_-;_-&quot;$&quot;* &quot;-&quot;??_-;_-@_-"/>
    <numFmt numFmtId="43" formatCode="_-* #,##0.00_-;\-* #,##0.00_-;_-* &quot;-&quot;??_-;_-@_-"/>
    <numFmt numFmtId="164" formatCode="dd/mm/yyyy"/>
    <numFmt numFmtId="165" formatCode="0.0"/>
    <numFmt numFmtId="166" formatCode="0.0%"/>
    <numFmt numFmtId="167" formatCode="_-* #,##0_-;\-* #,##0_-;_-* &quot;-&quot;??_-;_-@_-"/>
    <numFmt numFmtId="168" formatCode="#,##0.########"/>
    <numFmt numFmtId="169" formatCode="_-&quot;$&quot;* #,##0_-;\-&quot;$&quot;* #,##0_-;_-&quot;$&quot;* &quot;-&quot;??_-;_-@_-"/>
    <numFmt numFmtId="170" formatCode="#,##0,&quot;K&quot;"/>
    <numFmt numFmtId="171" formatCode="#.##0,,&quot;M&quot;"/>
    <numFmt numFmtId="172" formatCode="###\ ###\ ##0;\-###\ ###\ ##0;&quot;–&quot;"/>
    <numFmt numFmtId="173" formatCode="[&gt;0.49]###\ ###\ ##0;[&lt;-0.49]\-###\ ###\ ##0;&quot;–&quot;"/>
    <numFmt numFmtId="174" formatCode="&quot;$&quot;#,##0.00"/>
    <numFmt numFmtId="175" formatCode="&quot;$&quot;#,##0"/>
    <numFmt numFmtId="176" formatCode="#,##0.0%"/>
    <numFmt numFmtId="177" formatCode="#,##0.##############"/>
    <numFmt numFmtId="178" formatCode="#0"/>
    <numFmt numFmtId="179" formatCode="#0.000"/>
    <numFmt numFmtId="180" formatCode="dddd"/>
    <numFmt numFmtId="181" formatCode="#,##0_ ;\-#,##0\ "/>
  </numFmts>
  <fonts count="143">
    <font>
      <sz val="11"/>
      <color theme="1"/>
      <name val="Calibri"/>
      <family val="2"/>
      <scheme val="minor"/>
    </font>
    <font>
      <sz val="11"/>
      <color theme="1"/>
      <name val="Calibri"/>
      <family val="2"/>
      <scheme val="minor"/>
    </font>
    <font>
      <b/>
      <sz val="11"/>
      <color theme="1"/>
      <name val="Calibri"/>
      <family val="2"/>
      <scheme val="minor"/>
    </font>
    <font>
      <sz val="11"/>
      <color theme="1"/>
      <name val="Microsoft GothicNeo"/>
      <family val="2"/>
      <charset val="129"/>
    </font>
    <font>
      <sz val="9"/>
      <color theme="1"/>
      <name val="Microsoft GothicNeo"/>
      <family val="2"/>
      <charset val="129"/>
    </font>
    <font>
      <b/>
      <i/>
      <sz val="10"/>
      <color theme="1"/>
      <name val="Calibri"/>
      <family val="2"/>
      <scheme val="minor"/>
    </font>
    <font>
      <sz val="10"/>
      <color theme="1"/>
      <name val="Calibri"/>
      <family val="2"/>
      <scheme val="minor"/>
    </font>
    <font>
      <b/>
      <sz val="10"/>
      <color theme="1"/>
      <name val="Calibri"/>
      <family val="2"/>
      <scheme val="minor"/>
    </font>
    <font>
      <sz val="10"/>
      <color theme="1"/>
      <name val="Tahoma"/>
      <family val="2"/>
    </font>
    <font>
      <b/>
      <sz val="12"/>
      <color theme="0"/>
      <name val="Calibri"/>
      <family val="2"/>
      <scheme val="minor"/>
    </font>
    <font>
      <sz val="10"/>
      <color theme="1"/>
      <name val="Calibri"/>
      <family val="2"/>
    </font>
    <font>
      <sz val="10"/>
      <name val="Arial"/>
      <family val="2"/>
    </font>
    <font>
      <sz val="10"/>
      <color indexed="8"/>
      <name val="Calibri"/>
      <family val="2"/>
    </font>
    <font>
      <sz val="10"/>
      <color indexed="8"/>
      <name val="Arial"/>
      <family val="2"/>
    </font>
    <font>
      <sz val="10"/>
      <color theme="1"/>
      <name val="Wingdings"/>
      <charset val="2"/>
    </font>
    <font>
      <sz val="10"/>
      <name val="Calibri"/>
      <family val="2"/>
      <scheme val="minor"/>
    </font>
    <font>
      <b/>
      <sz val="36"/>
      <color rgb="FF1F4E6D"/>
      <name val="Microsoft GothicNeo"/>
      <family val="2"/>
    </font>
    <font>
      <sz val="22"/>
      <color theme="0"/>
      <name val="Microsoft GothicNeo"/>
      <family val="2"/>
      <charset val="129"/>
    </font>
    <font>
      <sz val="8"/>
      <color theme="1"/>
      <name val="Calibri"/>
      <family val="2"/>
      <scheme val="minor"/>
    </font>
    <font>
      <b/>
      <sz val="43.2"/>
      <color rgb="FF004D6D"/>
      <name val="Microsoft GothicNeo"/>
      <family val="2"/>
    </font>
    <font>
      <sz val="8"/>
      <color theme="1"/>
      <name val="Arial"/>
      <family val="2"/>
    </font>
    <font>
      <sz val="11"/>
      <color indexed="8"/>
      <name val="Calibri"/>
      <family val="2"/>
    </font>
    <font>
      <sz val="10"/>
      <color rgb="FF000000"/>
      <name val="Calibri"/>
      <family val="2"/>
    </font>
    <font>
      <sz val="11"/>
      <name val="Calibri"/>
      <family val="2"/>
      <scheme val="minor"/>
    </font>
    <font>
      <b/>
      <sz val="11"/>
      <color theme="1"/>
      <name val="Arial"/>
      <family val="2"/>
    </font>
    <font>
      <sz val="10"/>
      <color theme="1"/>
      <name val="Times New Roman"/>
      <family val="1"/>
    </font>
    <font>
      <b/>
      <sz val="10"/>
      <color theme="1"/>
      <name val="Arial"/>
      <family val="2"/>
    </font>
    <font>
      <sz val="8"/>
      <color rgb="FF000000"/>
      <name val="Arial"/>
      <family val="2"/>
    </font>
    <font>
      <i/>
      <sz val="8"/>
      <color theme="1"/>
      <name val="Arial"/>
      <family val="2"/>
    </font>
    <font>
      <sz val="9"/>
      <color theme="1"/>
      <name val="MetaBoldLF-Roman"/>
      <family val="2"/>
    </font>
    <font>
      <sz val="9"/>
      <color theme="0"/>
      <name val="MetaBoldLF-Roman"/>
      <family val="2"/>
    </font>
    <font>
      <sz val="11"/>
      <color theme="1"/>
      <name val="MetaBoldLF-Roman"/>
      <family val="2"/>
    </font>
    <font>
      <vertAlign val="superscript"/>
      <sz val="8"/>
      <color theme="1"/>
      <name val="MetaBoldLF-Roman"/>
      <family val="2"/>
    </font>
    <font>
      <sz val="8"/>
      <color theme="1"/>
      <name val="MetaBoldLF-Roman"/>
      <family val="2"/>
    </font>
    <font>
      <sz val="10"/>
      <color theme="1"/>
      <name val="MetaBoldLF-Roman"/>
      <family val="2"/>
    </font>
    <font>
      <sz val="10"/>
      <color theme="0"/>
      <name val="MetaBoldLF-Roman"/>
      <family val="2"/>
    </font>
    <font>
      <sz val="28"/>
      <color theme="1"/>
      <name val="Microsoft GothicNeo"/>
      <family val="2"/>
      <charset val="129"/>
    </font>
    <font>
      <sz val="28"/>
      <color rgb="FF636467"/>
      <name val="Microsoft GothicNeo"/>
      <family val="2"/>
    </font>
    <font>
      <b/>
      <sz val="28"/>
      <color rgb="FF636467"/>
      <name val="Microsoft GothicNeo"/>
      <family val="2"/>
    </font>
    <font>
      <b/>
      <sz val="10"/>
      <color theme="0"/>
      <name val="Calibri"/>
      <family val="2"/>
      <scheme val="minor"/>
    </font>
    <font>
      <b/>
      <sz val="28"/>
      <color rgb="FF636467"/>
      <name val="Calibri"/>
      <family val="2"/>
      <scheme val="minor"/>
    </font>
    <font>
      <sz val="26"/>
      <color rgb="FF636467"/>
      <name val="Calibri"/>
      <family val="2"/>
      <scheme val="minor"/>
    </font>
    <font>
      <b/>
      <sz val="9"/>
      <color theme="0"/>
      <name val="Calibri"/>
      <family val="2"/>
      <scheme val="minor"/>
    </font>
    <font>
      <b/>
      <sz val="11"/>
      <color rgb="FFC00000"/>
      <name val="Calibri"/>
      <family val="2"/>
      <scheme val="minor"/>
    </font>
    <font>
      <sz val="11"/>
      <color theme="1"/>
      <name val="Wingdings"/>
      <charset val="2"/>
    </font>
    <font>
      <b/>
      <sz val="11"/>
      <name val="Calibri"/>
      <family val="2"/>
      <scheme val="minor"/>
    </font>
    <font>
      <sz val="28"/>
      <color rgb="FF636467"/>
      <name val="Calibri"/>
      <family val="2"/>
      <scheme val="minor"/>
    </font>
    <font>
      <b/>
      <sz val="10"/>
      <color theme="0"/>
      <name val="MetaBoldLF-Roman"/>
      <family val="2"/>
    </font>
    <font>
      <b/>
      <sz val="10"/>
      <color theme="0"/>
      <name val="MetaBoldLF-Roman"/>
      <family val="2"/>
    </font>
    <font>
      <b/>
      <sz val="9"/>
      <color theme="1"/>
      <name val="MetaBoldLF-Roman"/>
      <family val="2"/>
    </font>
    <font>
      <vertAlign val="superscript"/>
      <sz val="10"/>
      <color theme="1"/>
      <name val="MetaBoldLF-Roman"/>
      <family val="2"/>
    </font>
    <font>
      <sz val="10"/>
      <color theme="0"/>
      <name val="Calibri"/>
      <family val="2"/>
      <scheme val="minor"/>
    </font>
    <font>
      <b/>
      <sz val="10"/>
      <name val="Calibri"/>
      <family val="2"/>
      <scheme val="minor"/>
    </font>
    <font>
      <sz val="12"/>
      <color theme="1"/>
      <name val="Calibri"/>
      <family val="2"/>
      <scheme val="minor"/>
    </font>
    <font>
      <b/>
      <vertAlign val="superscript"/>
      <sz val="8"/>
      <color theme="0"/>
      <name val="Calibri"/>
      <family val="2"/>
      <scheme val="minor"/>
    </font>
    <font>
      <sz val="10"/>
      <name val="MetaBoldLF-Roman"/>
      <family val="2"/>
    </font>
    <font>
      <sz val="10"/>
      <color theme="9" tint="-0.249977111117893"/>
      <name val="MetaBoldLF-Roman"/>
      <family val="2"/>
    </font>
    <font>
      <sz val="9"/>
      <color theme="9" tint="-0.249977111117893"/>
      <name val="MetaBoldLF-Roman"/>
      <family val="2"/>
    </font>
    <font>
      <sz val="9"/>
      <color rgb="FF000000"/>
      <name val="Calibri"/>
      <family val="2"/>
    </font>
    <font>
      <sz val="9"/>
      <color rgb="FF004D6D"/>
      <name val="Microsoft GothicNeo"/>
      <family val="2"/>
      <charset val="129"/>
    </font>
    <font>
      <sz val="11"/>
      <color rgb="FF004D6D"/>
      <name val="Microsoft GothicNeo"/>
      <family val="2"/>
      <charset val="129"/>
    </font>
    <font>
      <b/>
      <sz val="8"/>
      <color theme="4"/>
      <name val="Calibri"/>
      <family val="2"/>
      <scheme val="minor"/>
    </font>
    <font>
      <sz val="12"/>
      <color theme="4"/>
      <name val="Georgia"/>
      <family val="1"/>
    </font>
    <font>
      <b/>
      <sz val="12"/>
      <color theme="4"/>
      <name val="Georgia"/>
      <family val="1"/>
    </font>
    <font>
      <b/>
      <sz val="20"/>
      <color rgb="FFC00000"/>
      <name val="Microsoft GothicNeo"/>
      <family val="2"/>
    </font>
    <font>
      <b/>
      <sz val="11"/>
      <color theme="0"/>
      <name val="Calibri"/>
      <family val="2"/>
      <scheme val="minor"/>
    </font>
    <font>
      <b/>
      <sz val="11"/>
      <color rgb="FF000000"/>
      <name val="Calibri"/>
      <family val="2"/>
    </font>
    <font>
      <sz val="10"/>
      <color theme="0"/>
      <name val="Calibri"/>
      <family val="2"/>
    </font>
    <font>
      <b/>
      <sz val="10"/>
      <color rgb="FF000000"/>
      <name val="Calibri"/>
      <family val="2"/>
    </font>
    <font>
      <i/>
      <sz val="10"/>
      <color rgb="FF000000"/>
      <name val="Calibri"/>
      <family val="2"/>
    </font>
    <font>
      <b/>
      <i/>
      <sz val="10"/>
      <color rgb="FF000000"/>
      <name val="Calibri"/>
      <family val="2"/>
    </font>
    <font>
      <sz val="11"/>
      <color theme="0"/>
      <name val="Calibri"/>
      <family val="2"/>
      <scheme val="minor"/>
    </font>
    <font>
      <b/>
      <sz val="12"/>
      <name val="Wingdings"/>
      <charset val="2"/>
    </font>
    <font>
      <b/>
      <sz val="10"/>
      <color theme="1"/>
      <name val="Wingdings"/>
      <charset val="2"/>
    </font>
    <font>
      <sz val="9"/>
      <color theme="1"/>
      <name val="Calibri"/>
      <family val="2"/>
      <scheme val="minor"/>
    </font>
    <font>
      <vertAlign val="superscript"/>
      <sz val="9"/>
      <color theme="1"/>
      <name val="Calibri"/>
      <family val="2"/>
      <scheme val="minor"/>
    </font>
    <font>
      <sz val="9"/>
      <color theme="0"/>
      <name val="Calibri"/>
      <family val="2"/>
      <scheme val="minor"/>
    </font>
    <font>
      <sz val="8"/>
      <color rgb="FF454545"/>
      <name val="Arial"/>
      <family val="2"/>
    </font>
    <font>
      <sz val="10"/>
      <color rgb="FF333333"/>
      <name val="Calibri"/>
      <family val="2"/>
      <scheme val="minor"/>
    </font>
    <font>
      <sz val="10"/>
      <color rgb="FF454545"/>
      <name val="Calibri"/>
      <family val="2"/>
      <scheme val="minor"/>
    </font>
    <font>
      <vertAlign val="superscript"/>
      <sz val="18"/>
      <color rgb="FF000000"/>
      <name val="MetaBookLF-Roman"/>
      <family val="2"/>
    </font>
    <font>
      <sz val="8"/>
      <color theme="1"/>
      <name val="Tahoma"/>
      <family val="2"/>
    </font>
    <font>
      <b/>
      <sz val="8"/>
      <color theme="1"/>
      <name val="Tahoma"/>
      <family val="2"/>
    </font>
    <font>
      <b/>
      <sz val="12"/>
      <name val="Calibri"/>
      <family val="2"/>
      <scheme val="minor"/>
    </font>
    <font>
      <sz val="11"/>
      <color rgb="FFFF0000"/>
      <name val="Calibri"/>
      <family val="2"/>
      <scheme val="minor"/>
    </font>
    <font>
      <sz val="11"/>
      <color rgb="FFFFC000"/>
      <name val="Calibri"/>
      <family val="2"/>
      <scheme val="minor"/>
    </font>
    <font>
      <sz val="10"/>
      <color rgb="FFFF0000"/>
      <name val="Calibri"/>
      <family val="2"/>
      <scheme val="minor"/>
    </font>
    <font>
      <sz val="10"/>
      <color theme="1"/>
      <name val="Arial"/>
      <family val="2"/>
    </font>
    <font>
      <u/>
      <sz val="11"/>
      <color theme="10"/>
      <name val="Calibri"/>
      <family val="2"/>
      <scheme val="minor"/>
    </font>
    <font>
      <b/>
      <sz val="11"/>
      <name val="Wingdings 3"/>
      <family val="1"/>
      <charset val="2"/>
    </font>
    <font>
      <b/>
      <sz val="9.9"/>
      <name val="Calibri"/>
      <family val="2"/>
    </font>
    <font>
      <b/>
      <sz val="11"/>
      <name val="Calibri"/>
      <family val="1"/>
      <charset val="2"/>
      <scheme val="minor"/>
    </font>
    <font>
      <b/>
      <u/>
      <sz val="12"/>
      <color rgb="FF222222"/>
      <name val="Calibri"/>
      <family val="2"/>
      <scheme val="minor"/>
    </font>
    <font>
      <b/>
      <sz val="10"/>
      <color theme="1"/>
      <name val="Wingdings 3"/>
      <family val="1"/>
      <charset val="2"/>
    </font>
    <font>
      <b/>
      <sz val="10"/>
      <color theme="1"/>
      <name val="Calibri"/>
      <family val="2"/>
    </font>
    <font>
      <sz val="10"/>
      <color theme="1"/>
      <name val="Calibri"/>
      <family val="1"/>
      <charset val="2"/>
      <scheme val="minor"/>
    </font>
    <font>
      <sz val="10"/>
      <color theme="1"/>
      <name val="Wingdings 3"/>
      <family val="1"/>
      <charset val="2"/>
    </font>
    <font>
      <b/>
      <u/>
      <sz val="12"/>
      <color rgb="FF222222"/>
      <name val="Wingdings 3"/>
      <family val="1"/>
      <charset val="2"/>
    </font>
    <font>
      <b/>
      <u/>
      <sz val="12"/>
      <color rgb="FF222222"/>
      <name val="Calibri"/>
      <family val="2"/>
    </font>
    <font>
      <b/>
      <u/>
      <sz val="12"/>
      <color rgb="FF222222"/>
      <name val="Calibri"/>
      <family val="1"/>
      <charset val="2"/>
      <scheme val="minor"/>
    </font>
    <font>
      <sz val="11"/>
      <name val="Wingdings"/>
      <charset val="2"/>
    </font>
    <font>
      <sz val="9.9"/>
      <name val="Calibri"/>
      <family val="2"/>
    </font>
    <font>
      <sz val="11"/>
      <name val="Calibri"/>
      <family val="2"/>
      <charset val="2"/>
      <scheme val="minor"/>
    </font>
    <font>
      <b/>
      <u/>
      <sz val="10"/>
      <color theme="1"/>
      <name val="Calibri"/>
      <family val="2"/>
      <scheme val="minor"/>
    </font>
    <font>
      <b/>
      <sz val="10"/>
      <color rgb="FFC00000"/>
      <name val="Calibri"/>
      <family val="2"/>
      <scheme val="minor"/>
    </font>
    <font>
      <sz val="12"/>
      <name val="Calibri"/>
      <family val="2"/>
      <scheme val="minor"/>
    </font>
    <font>
      <b/>
      <u/>
      <sz val="11"/>
      <color rgb="FF222222"/>
      <name val="Arial"/>
      <family val="2"/>
    </font>
    <font>
      <b/>
      <sz val="8"/>
      <color rgb="FF222222"/>
      <name val="Arial"/>
      <family val="2"/>
    </font>
    <font>
      <b/>
      <sz val="8"/>
      <color rgb="FF444444"/>
      <name val="Arial"/>
      <family val="2"/>
    </font>
    <font>
      <sz val="8"/>
      <color indexed="8"/>
      <name val="Calibri"/>
      <family val="2"/>
    </font>
    <font>
      <sz val="14"/>
      <color theme="1"/>
      <name val="Calibri"/>
      <family val="2"/>
      <scheme val="minor"/>
    </font>
    <font>
      <sz val="8"/>
      <color rgb="FF002060"/>
      <name val="Calibri"/>
      <family val="2"/>
      <scheme val="minor"/>
    </font>
    <font>
      <b/>
      <sz val="10"/>
      <color theme="0" tint="-0.249977111117893"/>
      <name val="Calibri"/>
      <family val="2"/>
      <scheme val="minor"/>
    </font>
    <font>
      <sz val="10"/>
      <color theme="0" tint="-0.249977111117893"/>
      <name val="Calibri"/>
      <family val="2"/>
      <scheme val="minor"/>
    </font>
    <font>
      <sz val="8"/>
      <color theme="0" tint="-0.249977111117893"/>
      <name val="Calibri"/>
      <family val="2"/>
      <scheme val="minor"/>
    </font>
    <font>
      <b/>
      <i/>
      <sz val="10"/>
      <color theme="0" tint="-0.249977111117893"/>
      <name val="Calibri"/>
      <family val="2"/>
      <scheme val="minor"/>
    </font>
    <font>
      <i/>
      <sz val="10"/>
      <color theme="0" tint="-0.249977111117893"/>
      <name val="Calibri"/>
      <family val="2"/>
      <scheme val="minor"/>
    </font>
    <font>
      <b/>
      <sz val="8"/>
      <color theme="1"/>
      <name val="Calibri"/>
      <family val="2"/>
      <scheme val="minor"/>
    </font>
    <font>
      <sz val="24"/>
      <color theme="4"/>
      <name val="Aptos"/>
      <family val="2"/>
    </font>
    <font>
      <sz val="11"/>
      <color theme="1"/>
      <name val="Aptos"/>
      <family val="2"/>
    </font>
    <font>
      <sz val="18"/>
      <color theme="0" tint="-0.14999847407452621"/>
      <name val="Aptos"/>
      <family val="2"/>
    </font>
    <font>
      <b/>
      <sz val="14"/>
      <color theme="5"/>
      <name val="Aptos"/>
      <family val="2"/>
    </font>
    <font>
      <sz val="8"/>
      <color rgb="FF002060"/>
      <name val="Aptos"/>
      <family val="2"/>
    </font>
    <font>
      <sz val="10"/>
      <color theme="0" tint="-0.249977111117893"/>
      <name val="Aptos"/>
      <family val="2"/>
    </font>
    <font>
      <b/>
      <sz val="10"/>
      <color theme="0"/>
      <name val="Aptos"/>
      <family val="2"/>
    </font>
    <font>
      <sz val="8"/>
      <color theme="0" tint="-0.249977111117893"/>
      <name val="Aptos"/>
      <family val="2"/>
    </font>
    <font>
      <i/>
      <sz val="10"/>
      <color theme="0" tint="-0.249977111117893"/>
      <name val="Aptos"/>
      <family val="2"/>
    </font>
    <font>
      <sz val="8"/>
      <color theme="1"/>
      <name val="Aptos"/>
      <family val="2"/>
    </font>
    <font>
      <b/>
      <sz val="8"/>
      <color theme="1"/>
      <name val="Aptos"/>
      <family val="2"/>
    </font>
    <font>
      <b/>
      <sz val="14"/>
      <color theme="1"/>
      <name val="Aptos"/>
      <family val="2"/>
    </font>
    <font>
      <sz val="11"/>
      <color rgb="FF414141"/>
      <name val="Aptos"/>
      <family val="2"/>
    </font>
    <font>
      <b/>
      <sz val="11"/>
      <color theme="1"/>
      <name val="Aptos"/>
      <family val="2"/>
    </font>
    <font>
      <sz val="11"/>
      <color rgb="FFC00000"/>
      <name val="Aptos"/>
      <family val="2"/>
    </font>
    <font>
      <b/>
      <sz val="8"/>
      <color rgb="FFC00000"/>
      <name val="Tahoma"/>
      <family val="2"/>
    </font>
    <font>
      <b/>
      <sz val="11"/>
      <color theme="5"/>
      <name val="Calibri"/>
      <family val="2"/>
      <scheme val="minor"/>
    </font>
    <font>
      <sz val="14"/>
      <color theme="0" tint="-0.14999847407452621"/>
      <name val="Calibri"/>
      <family val="2"/>
      <scheme val="minor"/>
    </font>
    <font>
      <sz val="11"/>
      <name val="Aptos"/>
      <family val="2"/>
    </font>
    <font>
      <sz val="10"/>
      <color rgb="FFC00000"/>
      <name val="Aptos"/>
      <family val="2"/>
    </font>
    <font>
      <b/>
      <sz val="10"/>
      <color rgb="FFC00000"/>
      <name val="Aptos"/>
      <family val="2"/>
    </font>
    <font>
      <sz val="11"/>
      <color theme="1"/>
      <name val="Aptos"/>
      <family val="2"/>
      <charset val="2"/>
    </font>
    <font>
      <u/>
      <sz val="11"/>
      <color theme="1"/>
      <name val="Aptos"/>
      <family val="2"/>
    </font>
    <font>
      <b/>
      <sz val="9"/>
      <color theme="1"/>
      <name val="Calibri"/>
      <family val="2"/>
      <scheme val="minor"/>
    </font>
    <font>
      <sz val="8"/>
      <color rgb="FFC00000"/>
      <name val="Calibri"/>
      <family val="2"/>
    </font>
  </fonts>
  <fills count="37">
    <fill>
      <patternFill patternType="none"/>
    </fill>
    <fill>
      <patternFill patternType="gray125"/>
    </fill>
    <fill>
      <patternFill patternType="solid">
        <fgColor theme="0"/>
        <bgColor indexed="64"/>
      </patternFill>
    </fill>
    <fill>
      <patternFill patternType="solid">
        <fgColor rgb="FFBFD2E2"/>
      </patternFill>
    </fill>
    <fill>
      <patternFill patternType="solid">
        <fgColor rgb="FFDFDFDF"/>
      </patternFill>
    </fill>
    <fill>
      <patternFill patternType="solid">
        <fgColor theme="5" tint="0.79998168889431442"/>
        <bgColor indexed="64"/>
      </patternFill>
    </fill>
    <fill>
      <patternFill patternType="solid">
        <fgColor theme="9" tint="0.79998168889431442"/>
        <bgColor indexed="64"/>
      </patternFill>
    </fill>
    <fill>
      <gradientFill>
        <stop position="0">
          <color rgb="FF009FDA"/>
        </stop>
        <stop position="1">
          <color rgb="FF00587B"/>
        </stop>
      </gradientFill>
    </fill>
    <fill>
      <patternFill patternType="solid">
        <fgColor rgb="FF009FDA"/>
        <bgColor indexed="64"/>
      </patternFill>
    </fill>
    <fill>
      <patternFill patternType="solid">
        <fgColor rgb="FF007FAE"/>
        <bgColor indexed="64"/>
      </patternFill>
    </fill>
    <fill>
      <patternFill patternType="solid">
        <fgColor rgb="FFC7EAFB"/>
        <bgColor indexed="64"/>
      </patternFill>
    </fill>
    <fill>
      <patternFill patternType="solid">
        <fgColor rgb="FFAECDDD"/>
        <bgColor indexed="64"/>
      </patternFill>
    </fill>
    <fill>
      <patternFill patternType="solid">
        <fgColor rgb="FF004D6D"/>
        <bgColor indexed="64"/>
      </patternFill>
    </fill>
    <fill>
      <patternFill patternType="solid">
        <fgColor rgb="FFE7E5E5"/>
      </patternFill>
    </fill>
    <fill>
      <patternFill patternType="solid">
        <fgColor theme="2"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587B"/>
        <bgColor auto="1"/>
      </patternFill>
    </fill>
    <fill>
      <patternFill patternType="solid">
        <fgColor rgb="FFC00000"/>
        <bgColor indexed="64"/>
      </patternFill>
    </fill>
    <fill>
      <patternFill patternType="solid">
        <fgColor theme="7" tint="0.79998168889431442"/>
        <bgColor indexed="64"/>
      </patternFill>
    </fill>
    <fill>
      <patternFill patternType="solid">
        <fgColor rgb="FF004D6D"/>
        <bgColor auto="1"/>
      </patternFill>
    </fill>
    <fill>
      <patternFill patternType="solid">
        <fgColor theme="3"/>
        <bgColor indexed="64"/>
      </patternFill>
    </fill>
    <fill>
      <patternFill patternType="solid">
        <fgColor rgb="FF006F9B"/>
        <bgColor indexed="64"/>
      </patternFill>
    </fill>
    <fill>
      <patternFill patternType="solid">
        <fgColor rgb="FF00587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bgColor indexed="64"/>
      </patternFill>
    </fill>
    <fill>
      <patternFill patternType="solid">
        <fgColor rgb="FFF2F1F1"/>
      </patternFill>
    </fill>
    <fill>
      <patternFill patternType="solid">
        <fgColor theme="3" tint="0.79998168889431442"/>
        <bgColor indexed="64"/>
      </patternFill>
    </fill>
    <fill>
      <patternFill patternType="solid">
        <fgColor rgb="FFFF9999"/>
        <bgColor indexed="64"/>
      </patternFill>
    </fill>
    <fill>
      <patternFill patternType="solid">
        <fgColor rgb="FFFFFF00"/>
        <bgColor indexed="64"/>
      </patternFill>
    </fill>
    <fill>
      <patternFill patternType="solid">
        <fgColor rgb="FF002060"/>
        <bgColor indexed="64"/>
      </patternFill>
    </fill>
  </fills>
  <borders count="8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medium">
        <color rgb="FF1F4E6D"/>
      </right>
      <top/>
      <bottom/>
      <diagonal/>
    </border>
    <border>
      <left style="medium">
        <color rgb="FF1F4E6D"/>
      </left>
      <right/>
      <top/>
      <bottom/>
      <diagonal/>
    </border>
    <border>
      <left style="thick">
        <color rgb="FF004D6D"/>
      </left>
      <right/>
      <top style="thick">
        <color rgb="FF004D6D"/>
      </top>
      <bottom/>
      <diagonal/>
    </border>
    <border>
      <left style="medium">
        <color rgb="FF1F4E6D"/>
      </left>
      <right/>
      <top style="thick">
        <color rgb="FF004D6D"/>
      </top>
      <bottom/>
      <diagonal/>
    </border>
    <border>
      <left style="thick">
        <color rgb="FF004D6D"/>
      </left>
      <right/>
      <top/>
      <bottom/>
      <diagonal/>
    </border>
    <border>
      <left style="thick">
        <color rgb="FF004D6D"/>
      </left>
      <right/>
      <top/>
      <bottom style="thick">
        <color rgb="FF004D6D"/>
      </bottom>
      <diagonal/>
    </border>
    <border>
      <left/>
      <right/>
      <top style="thick">
        <color rgb="FF004D6D"/>
      </top>
      <bottom/>
      <diagonal/>
    </border>
    <border>
      <left/>
      <right/>
      <top/>
      <bottom style="thick">
        <color rgb="FF004D6D"/>
      </bottom>
      <diagonal/>
    </border>
    <border>
      <left style="medium">
        <color rgb="FF004D6D"/>
      </left>
      <right/>
      <top/>
      <bottom/>
      <diagonal/>
    </border>
    <border>
      <left/>
      <right style="medium">
        <color rgb="FF004D6D"/>
      </right>
      <top/>
      <bottom/>
      <diagonal/>
    </border>
    <border>
      <left style="medium">
        <color rgb="FF1F4E6D"/>
      </left>
      <right style="medium">
        <color rgb="FF004D6D"/>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4D6D"/>
      </left>
      <right/>
      <top/>
      <bottom/>
      <diagonal/>
    </border>
    <border>
      <left style="thin">
        <color rgb="FF004D6D"/>
      </left>
      <right style="thin">
        <color rgb="FF004D6D"/>
      </right>
      <top/>
      <bottom/>
      <diagonal/>
    </border>
    <border>
      <left/>
      <right style="thin">
        <color rgb="FF1F4E6D"/>
      </right>
      <top style="thick">
        <color rgb="FF004D6D"/>
      </top>
      <bottom/>
      <diagonal/>
    </border>
    <border>
      <left/>
      <right style="thin">
        <color rgb="FF1F4E6D"/>
      </right>
      <top/>
      <bottom/>
      <diagonal/>
    </border>
    <border>
      <left/>
      <right style="thin">
        <color rgb="FF1F4E6D"/>
      </right>
      <top/>
      <bottom style="thick">
        <color rgb="FF004D6D"/>
      </bottom>
      <diagonal/>
    </border>
    <border>
      <left style="thin">
        <color rgb="FF1F4E6D"/>
      </left>
      <right/>
      <top style="thick">
        <color rgb="FF004D6D"/>
      </top>
      <bottom/>
      <diagonal/>
    </border>
    <border>
      <left style="thin">
        <color rgb="FF1F4E6D"/>
      </left>
      <right/>
      <top/>
      <bottom/>
      <diagonal/>
    </border>
    <border>
      <left/>
      <right style="thin">
        <color rgb="FF004D6D"/>
      </right>
      <top/>
      <bottom/>
      <diagonal/>
    </border>
    <border>
      <left style="thin">
        <color rgb="FF004D6D"/>
      </left>
      <right style="thick">
        <color rgb="FF004D6D"/>
      </right>
      <top/>
      <bottom/>
      <diagonal/>
    </border>
    <border>
      <left style="thin">
        <color rgb="FF004D6D"/>
      </left>
      <right/>
      <top/>
      <bottom style="thick">
        <color rgb="FF004D6D"/>
      </bottom>
      <diagonal/>
    </border>
    <border>
      <left style="thin">
        <color rgb="FF004D6D"/>
      </left>
      <right/>
      <top style="thick">
        <color rgb="FF004D6D"/>
      </top>
      <bottom/>
      <diagonal/>
    </border>
    <border>
      <left style="thin">
        <color rgb="FF004D6D"/>
      </left>
      <right style="thick">
        <color rgb="FF004D6D"/>
      </right>
      <top style="thick">
        <color rgb="FF004D6D"/>
      </top>
      <bottom/>
      <diagonal/>
    </border>
    <border>
      <left style="thin">
        <color rgb="FF004D6D"/>
      </left>
      <right/>
      <top style="thin">
        <color theme="0"/>
      </top>
      <bottom/>
      <diagonal/>
    </border>
    <border>
      <left/>
      <right style="thin">
        <color rgb="FF004D6D"/>
      </right>
      <top style="thick">
        <color rgb="FF004D6D"/>
      </top>
      <bottom/>
      <diagonal/>
    </border>
    <border>
      <left/>
      <right/>
      <top style="thin">
        <color theme="0"/>
      </top>
      <bottom/>
      <diagonal/>
    </border>
    <border>
      <left/>
      <right/>
      <top/>
      <bottom style="thin">
        <color rgb="FF004D6D"/>
      </bottom>
      <diagonal/>
    </border>
    <border>
      <left style="medium">
        <color rgb="FF004D6D"/>
      </left>
      <right style="medium">
        <color rgb="FF004D6D"/>
      </right>
      <top/>
      <bottom/>
      <diagonal/>
    </border>
    <border>
      <left style="medium">
        <color rgb="FF1F4E6D"/>
      </left>
      <right style="medium">
        <color rgb="FF1F4E6D"/>
      </right>
      <top/>
      <bottom/>
      <diagonal/>
    </border>
    <border>
      <left style="thin">
        <color rgb="FF004D6D"/>
      </left>
      <right/>
      <top style="thin">
        <color rgb="FF004D6D"/>
      </top>
      <bottom/>
      <diagonal/>
    </border>
    <border>
      <left/>
      <right/>
      <top style="thin">
        <color rgb="FF004D6D"/>
      </top>
      <bottom/>
      <diagonal/>
    </border>
    <border>
      <left/>
      <right style="thin">
        <color rgb="FF004D6D"/>
      </right>
      <top style="thin">
        <color rgb="FF004D6D"/>
      </top>
      <bottom/>
      <diagonal/>
    </border>
    <border>
      <left style="thin">
        <color rgb="FF004D6D"/>
      </left>
      <right style="thin">
        <color rgb="FF004D6D"/>
      </right>
      <top style="thin">
        <color rgb="FF004D6D"/>
      </top>
      <bottom/>
      <diagonal/>
    </border>
    <border>
      <left style="thin">
        <color rgb="FF004D6D"/>
      </left>
      <right style="thin">
        <color rgb="FF004D6D"/>
      </right>
      <top/>
      <bottom style="thin">
        <color rgb="FF004D6D"/>
      </bottom>
      <diagonal/>
    </border>
    <border>
      <left style="thin">
        <color rgb="FF004D6D"/>
      </left>
      <right style="thin">
        <color rgb="FF004D6D"/>
      </right>
      <top style="thick">
        <color rgb="FF004D6D"/>
      </top>
      <bottom/>
      <diagonal/>
    </border>
    <border>
      <left style="thin">
        <color rgb="FF004D6D"/>
      </left>
      <right/>
      <top/>
      <bottom style="thin">
        <color rgb="FF004D6D"/>
      </bottom>
      <diagonal/>
    </border>
    <border>
      <left style="thin">
        <color rgb="FF004D6D"/>
      </left>
      <right/>
      <top style="medium">
        <color rgb="FF004D6D"/>
      </top>
      <bottom/>
      <diagonal/>
    </border>
    <border>
      <left/>
      <right style="medium">
        <color rgb="FF004D6D"/>
      </right>
      <top/>
      <bottom style="thin">
        <color rgb="FF004D6D"/>
      </bottom>
      <diagonal/>
    </border>
    <border>
      <left/>
      <right/>
      <top style="thin">
        <color theme="0" tint="-0.14996795556505021"/>
      </top>
      <bottom/>
      <diagonal/>
    </border>
    <border>
      <left style="thin">
        <color rgb="FF00587B"/>
      </left>
      <right style="thin">
        <color rgb="FF00587B"/>
      </right>
      <top style="thin">
        <color rgb="FF00587B"/>
      </top>
      <bottom/>
      <diagonal/>
    </border>
    <border>
      <left style="thin">
        <color rgb="FF00587B"/>
      </left>
      <right style="thin">
        <color rgb="FF00587B"/>
      </right>
      <top/>
      <bottom/>
      <diagonal/>
    </border>
    <border>
      <left style="thin">
        <color rgb="FF00587B"/>
      </left>
      <right style="thin">
        <color rgb="FF00587B"/>
      </right>
      <top/>
      <bottom style="thin">
        <color rgb="FF00587B"/>
      </bottom>
      <diagonal/>
    </border>
    <border>
      <left/>
      <right style="thin">
        <color rgb="FF00587B"/>
      </right>
      <top style="thin">
        <color rgb="FF004D6D"/>
      </top>
      <bottom/>
      <diagonal/>
    </border>
    <border>
      <left/>
      <right style="thin">
        <color rgb="FF00587B"/>
      </right>
      <top/>
      <bottom/>
      <diagonal/>
    </border>
    <border>
      <left/>
      <right style="thin">
        <color rgb="FF00587B"/>
      </right>
      <top/>
      <bottom style="thin">
        <color rgb="FF004D6D"/>
      </bottom>
      <diagonal/>
    </border>
    <border>
      <left style="thin">
        <color rgb="FF004D6D"/>
      </left>
      <right/>
      <top style="thin">
        <color rgb="FF004D6D"/>
      </top>
      <bottom style="thin">
        <color theme="0"/>
      </bottom>
      <diagonal/>
    </border>
    <border>
      <left/>
      <right/>
      <top style="thin">
        <color rgb="FF004D6D"/>
      </top>
      <bottom style="thin">
        <color theme="0"/>
      </bottom>
      <diagonal/>
    </border>
    <border>
      <left/>
      <right/>
      <top style="thin">
        <color theme="9" tint="-0.24994659260841701"/>
      </top>
      <bottom/>
      <diagonal/>
    </border>
    <border>
      <left/>
      <right/>
      <top/>
      <bottom style="thin">
        <color theme="0"/>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right style="medium">
        <color rgb="FF1F4E6D"/>
      </right>
      <top style="thick">
        <color rgb="FF004D6D"/>
      </top>
      <bottom/>
      <diagonal/>
    </border>
    <border>
      <left/>
      <right style="medium">
        <color rgb="FF1F4E6D"/>
      </right>
      <top/>
      <bottom style="thick">
        <color rgb="FF004D6D"/>
      </bottom>
      <diagonal/>
    </border>
    <border>
      <left/>
      <right style="thin">
        <color rgb="FF004D6D"/>
      </right>
      <top/>
      <bottom style="thick">
        <color rgb="FF004D6D"/>
      </bottom>
      <diagonal/>
    </border>
    <border>
      <left style="medium">
        <color rgb="FF93B1CD"/>
      </left>
      <right style="medium">
        <color rgb="FF93B1CD"/>
      </right>
      <top style="medium">
        <color rgb="FF93B1CD"/>
      </top>
      <bottom style="medium">
        <color rgb="FF93B1CD"/>
      </bottom>
      <diagonal/>
    </border>
    <border>
      <left style="medium">
        <color rgb="FFCCCCCC"/>
      </left>
      <right style="medium">
        <color rgb="FFCCCCCC"/>
      </right>
      <top style="medium">
        <color rgb="FFCCCCCC"/>
      </top>
      <bottom style="medium">
        <color rgb="FFCCCCCC"/>
      </bottom>
      <diagonal/>
    </border>
    <border>
      <left style="medium">
        <color rgb="FFA2C4E0"/>
      </left>
      <right style="medium">
        <color rgb="FFA2C4E0"/>
      </right>
      <top style="medium">
        <color rgb="FFA2C4E0"/>
      </top>
      <bottom style="medium">
        <color rgb="FFA2C4E0"/>
      </bottom>
      <diagonal/>
    </border>
    <border>
      <left/>
      <right style="medium">
        <color rgb="FF93B1CD"/>
      </right>
      <top style="medium">
        <color rgb="FF93B1CD"/>
      </top>
      <bottom style="medium">
        <color rgb="FF93B1CD"/>
      </bottom>
      <diagonal/>
    </border>
    <border>
      <left style="medium">
        <color rgb="FF93B1CD"/>
      </left>
      <right style="medium">
        <color rgb="FF93B1CD"/>
      </right>
      <top/>
      <bottom/>
      <diagonal/>
    </border>
    <border>
      <left style="medium">
        <color rgb="FF93B1CD"/>
      </left>
      <right style="medium">
        <color rgb="FF93B1CD"/>
      </right>
      <top/>
      <bottom style="medium">
        <color rgb="FF93B1CD"/>
      </bottom>
      <diagonal/>
    </border>
    <border>
      <left/>
      <right/>
      <top style="medium">
        <color rgb="FF93B1CD"/>
      </top>
      <bottom style="medium">
        <color rgb="FF93B1C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14996795556505021"/>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tint="-0.14996795556505021"/>
      </right>
      <top/>
      <bottom/>
      <diagonal/>
    </border>
    <border>
      <left style="medium">
        <color rgb="FFA2C4E0"/>
      </left>
      <right style="medium">
        <color rgb="FFA2C4E0"/>
      </right>
      <top style="medium">
        <color rgb="FFA2C4E0"/>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s>
  <cellStyleXfs count="13">
    <xf numFmtId="0" fontId="0" fillId="0" borderId="0"/>
    <xf numFmtId="9" fontId="1"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11" fillId="0" borderId="0">
      <alignment vertical="top"/>
    </xf>
    <xf numFmtId="0" fontId="8" fillId="0" borderId="0"/>
    <xf numFmtId="0" fontId="11" fillId="0" borderId="0"/>
    <xf numFmtId="9" fontId="11" fillId="0" borderId="0" applyFont="0" applyFill="0" applyBorder="0" applyAlignment="0" applyProtection="0"/>
    <xf numFmtId="43" fontId="13" fillId="0" borderId="0" applyFont="0" applyFill="0" applyBorder="0" applyAlignment="0" applyProtection="0"/>
    <xf numFmtId="0" fontId="88" fillId="0" borderId="0" applyNumberFormat="0" applyFill="0" applyBorder="0" applyAlignment="0" applyProtection="0"/>
  </cellStyleXfs>
  <cellXfs count="756">
    <xf numFmtId="0" fontId="0" fillId="0" borderId="0" xfId="0"/>
    <xf numFmtId="0" fontId="3" fillId="0" borderId="0" xfId="0" applyFont="1"/>
    <xf numFmtId="0" fontId="6" fillId="0" borderId="0" xfId="0" applyFont="1" applyAlignment="1">
      <alignment vertical="center"/>
    </xf>
    <xf numFmtId="0" fontId="2" fillId="0" borderId="0" xfId="0" applyFont="1"/>
    <xf numFmtId="0" fontId="0" fillId="0" borderId="0" xfId="0" applyAlignment="1">
      <alignment horizontal="center"/>
    </xf>
    <xf numFmtId="0" fontId="0" fillId="0" borderId="0" xfId="0"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6" fillId="0" borderId="0" xfId="0" applyFont="1"/>
    <xf numFmtId="0" fontId="3" fillId="0" borderId="0" xfId="0" applyFont="1" applyFill="1"/>
    <xf numFmtId="0" fontId="17" fillId="0" borderId="0" xfId="0" applyFont="1" applyFill="1" applyAlignment="1">
      <alignment vertical="center"/>
    </xf>
    <xf numFmtId="0" fontId="4" fillId="8" borderId="0" xfId="0" applyFont="1" applyFill="1" applyAlignment="1">
      <alignment vertical="center"/>
    </xf>
    <xf numFmtId="0" fontId="0" fillId="9" borderId="0" xfId="0" applyFill="1"/>
    <xf numFmtId="0" fontId="4" fillId="10" borderId="0" xfId="0" applyFont="1" applyFill="1" applyBorder="1" applyAlignment="1">
      <alignment vertical="center"/>
    </xf>
    <xf numFmtId="0" fontId="0" fillId="0" borderId="0" xfId="0" applyBorder="1"/>
    <xf numFmtId="0" fontId="0" fillId="0" borderId="0" xfId="0" applyAlignment="1">
      <alignment vertical="center"/>
    </xf>
    <xf numFmtId="0" fontId="14" fillId="0" borderId="0" xfId="0" applyFont="1" applyAlignment="1">
      <alignment vertical="center"/>
    </xf>
    <xf numFmtId="0" fontId="7"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6" fillId="16" borderId="1" xfId="0" applyFont="1" applyFill="1" applyBorder="1" applyAlignment="1">
      <alignment horizontal="center" vertical="center"/>
    </xf>
    <xf numFmtId="0" fontId="6" fillId="14" borderId="1" xfId="0" applyFont="1" applyFill="1" applyBorder="1" applyAlignment="1">
      <alignment horizontal="center" vertical="center"/>
    </xf>
    <xf numFmtId="169" fontId="6" fillId="5" borderId="1" xfId="5" applyNumberFormat="1" applyFont="1" applyFill="1" applyBorder="1" applyAlignment="1">
      <alignment vertical="center"/>
    </xf>
    <xf numFmtId="167" fontId="15" fillId="18" borderId="1" xfId="4" applyNumberFormat="1" applyFont="1" applyFill="1" applyBorder="1" applyAlignment="1">
      <alignment vertical="center"/>
    </xf>
    <xf numFmtId="169" fontId="6" fillId="0" borderId="1" xfId="0" applyNumberFormat="1" applyFont="1" applyBorder="1" applyAlignment="1">
      <alignment vertical="center"/>
    </xf>
    <xf numFmtId="3" fontId="22" fillId="0" borderId="1" xfId="0" applyNumberFormat="1" applyFont="1" applyBorder="1" applyAlignment="1">
      <alignment vertical="center"/>
    </xf>
    <xf numFmtId="49" fontId="12" fillId="0" borderId="1" xfId="6" applyNumberFormat="1" applyFont="1" applyBorder="1" applyAlignment="1">
      <alignment vertical="center"/>
    </xf>
    <xf numFmtId="0" fontId="0" fillId="0" borderId="0" xfId="0" applyAlignment="1">
      <alignment horizontal="left"/>
    </xf>
    <xf numFmtId="170" fontId="6" fillId="0" borderId="0" xfId="0" applyNumberFormat="1" applyFont="1" applyAlignment="1">
      <alignment horizontal="center"/>
    </xf>
    <xf numFmtId="6" fontId="6" fillId="0" borderId="0" xfId="0" applyNumberFormat="1" applyFont="1" applyAlignment="1">
      <alignment horizontal="center"/>
    </xf>
    <xf numFmtId="0" fontId="25" fillId="0" borderId="0" xfId="0" applyFont="1"/>
    <xf numFmtId="0" fontId="28" fillId="0" borderId="0" xfId="0" applyFont="1" applyAlignment="1">
      <alignment vertical="center"/>
    </xf>
    <xf numFmtId="0" fontId="31" fillId="0" borderId="0" xfId="0" applyFont="1"/>
    <xf numFmtId="0" fontId="29" fillId="12" borderId="8" xfId="0" applyFont="1" applyFill="1" applyBorder="1"/>
    <xf numFmtId="0" fontId="30" fillId="12" borderId="10" xfId="0" applyFont="1" applyFill="1" applyBorder="1" applyAlignment="1">
      <alignment horizontal="left" wrapText="1" indent="1"/>
    </xf>
    <xf numFmtId="0" fontId="33" fillId="0" borderId="0" xfId="0" applyFont="1"/>
    <xf numFmtId="0" fontId="36" fillId="0" borderId="0" xfId="0" applyFont="1"/>
    <xf numFmtId="0" fontId="37" fillId="0" borderId="0" xfId="0" applyFont="1"/>
    <xf numFmtId="0" fontId="38" fillId="0" borderId="0" xfId="0" applyFont="1"/>
    <xf numFmtId="0" fontId="18" fillId="0" borderId="0" xfId="0" applyFont="1" applyAlignment="1"/>
    <xf numFmtId="0" fontId="40" fillId="0" borderId="0" xfId="0" applyFont="1"/>
    <xf numFmtId="0" fontId="0" fillId="0" borderId="0" xfId="0"/>
    <xf numFmtId="0" fontId="39" fillId="12" borderId="9" xfId="0" applyFont="1" applyFill="1" applyBorder="1" applyAlignment="1">
      <alignment horizontal="center" textRotation="90"/>
    </xf>
    <xf numFmtId="0" fontId="39" fillId="12" borderId="9" xfId="0" applyFont="1" applyFill="1" applyBorder="1" applyAlignment="1">
      <alignment horizontal="center" wrapText="1"/>
    </xf>
    <xf numFmtId="0" fontId="39" fillId="12" borderId="10" xfId="0" applyFont="1" applyFill="1" applyBorder="1" applyAlignment="1">
      <alignment horizontal="center"/>
    </xf>
    <xf numFmtId="0" fontId="0" fillId="0" borderId="0" xfId="0" applyAlignment="1">
      <alignment wrapText="1"/>
    </xf>
    <xf numFmtId="0" fontId="44" fillId="0" borderId="0" xfId="0" applyFont="1"/>
    <xf numFmtId="0" fontId="2" fillId="0" borderId="0" xfId="0" applyFont="1" applyAlignment="1">
      <alignment horizontal="center"/>
    </xf>
    <xf numFmtId="8" fontId="23" fillId="0" borderId="0" xfId="0" applyNumberFormat="1" applyFont="1"/>
    <xf numFmtId="49" fontId="2" fillId="0" borderId="0" xfId="0" applyNumberFormat="1" applyFont="1"/>
    <xf numFmtId="8" fontId="0" fillId="0" borderId="0" xfId="0" applyNumberFormat="1"/>
    <xf numFmtId="171" fontId="23" fillId="0" borderId="0" xfId="0" applyNumberFormat="1" applyFont="1"/>
    <xf numFmtId="0" fontId="23" fillId="0" borderId="0" xfId="0" applyFont="1"/>
    <xf numFmtId="2" fontId="23" fillId="0" borderId="0" xfId="0" applyNumberFormat="1" applyFont="1"/>
    <xf numFmtId="170" fontId="23" fillId="0" borderId="0" xfId="0" applyNumberFormat="1" applyFont="1"/>
    <xf numFmtId="9" fontId="23" fillId="0" borderId="0" xfId="1" applyFont="1"/>
    <xf numFmtId="166" fontId="23" fillId="0" borderId="0" xfId="0" applyNumberFormat="1" applyFont="1"/>
    <xf numFmtId="165" fontId="23" fillId="0" borderId="0" xfId="0" applyNumberFormat="1" applyFont="1"/>
    <xf numFmtId="10" fontId="0" fillId="0" borderId="0" xfId="0" applyNumberFormat="1"/>
    <xf numFmtId="10" fontId="23" fillId="0" borderId="0" xfId="0" applyNumberFormat="1" applyFont="1"/>
    <xf numFmtId="166" fontId="11" fillId="0" borderId="0" xfId="1" applyNumberFormat="1" applyFont="1" applyFill="1" applyAlignment="1">
      <alignment vertical="center"/>
    </xf>
    <xf numFmtId="0" fontId="23" fillId="0" borderId="0" xfId="7" applyFo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8" fillId="0" borderId="0" xfId="0" applyFont="1" applyAlignment="1">
      <alignment horizontal="left"/>
    </xf>
    <xf numFmtId="0" fontId="0" fillId="0" borderId="0" xfId="0"/>
    <xf numFmtId="0" fontId="0" fillId="0" borderId="0" xfId="0" applyFill="1"/>
    <xf numFmtId="0" fontId="18" fillId="0" borderId="0" xfId="0" applyFont="1" applyBorder="1" applyAlignment="1">
      <alignment horizontal="left"/>
    </xf>
    <xf numFmtId="0" fontId="42" fillId="0" borderId="0" xfId="0" applyFont="1" applyFill="1" applyBorder="1" applyAlignment="1">
      <alignment horizontal="center" textRotation="90" wrapText="1"/>
    </xf>
    <xf numFmtId="0" fontId="31" fillId="0" borderId="0" xfId="0" applyFont="1" applyFill="1" applyBorder="1"/>
    <xf numFmtId="0" fontId="2" fillId="0" borderId="0" xfId="0" applyFont="1" applyFill="1" applyBorder="1"/>
    <xf numFmtId="0" fontId="0" fillId="0" borderId="0" xfId="0" applyFill="1" applyBorder="1"/>
    <xf numFmtId="0" fontId="42" fillId="0" borderId="0" xfId="0" applyFont="1" applyFill="1" applyBorder="1" applyAlignment="1">
      <alignment textRotation="90" wrapText="1"/>
    </xf>
    <xf numFmtId="0" fontId="17" fillId="12" borderId="0" xfId="0" applyFont="1" applyFill="1" applyBorder="1" applyAlignment="1">
      <alignment vertical="center"/>
    </xf>
    <xf numFmtId="0" fontId="0" fillId="19" borderId="0" xfId="0" applyFill="1"/>
    <xf numFmtId="0" fontId="18" fillId="0" borderId="0" xfId="0" applyFont="1"/>
    <xf numFmtId="0" fontId="18" fillId="0" borderId="0" xfId="0" applyFont="1" applyAlignment="1">
      <alignment horizontal="left" vertical="center"/>
    </xf>
    <xf numFmtId="0" fontId="18" fillId="0" borderId="0" xfId="0" applyFont="1" applyBorder="1" applyAlignment="1">
      <alignment horizontal="left" vertical="top"/>
    </xf>
    <xf numFmtId="0" fontId="18" fillId="0" borderId="0" xfId="0" applyFont="1" applyAlignment="1">
      <alignment horizontal="left" vertical="top"/>
    </xf>
    <xf numFmtId="0" fontId="33" fillId="0" borderId="0" xfId="0" applyFont="1" applyAlignment="1">
      <alignment horizontal="right" vertical="top"/>
    </xf>
    <xf numFmtId="0" fontId="32" fillId="0" borderId="0" xfId="0" applyFont="1" applyBorder="1" applyAlignment="1">
      <alignment horizontal="right"/>
    </xf>
    <xf numFmtId="0" fontId="34" fillId="0" borderId="7" xfId="0" applyFont="1" applyFill="1" applyBorder="1" applyAlignment="1">
      <alignment horizontal="left" vertical="center" wrapText="1" indent="1"/>
    </xf>
    <xf numFmtId="0" fontId="34" fillId="0" borderId="7" xfId="0" applyFont="1" applyFill="1" applyBorder="1" applyAlignment="1">
      <alignment vertical="center"/>
    </xf>
    <xf numFmtId="0" fontId="34" fillId="0" borderId="0" xfId="0" applyFont="1" applyFill="1" applyBorder="1" applyAlignment="1">
      <alignment horizontal="left" vertical="center" indent="1"/>
    </xf>
    <xf numFmtId="0" fontId="34" fillId="0" borderId="3" xfId="0" applyFont="1" applyFill="1" applyBorder="1" applyAlignment="1">
      <alignment horizontal="left" vertical="center" indent="1"/>
    </xf>
    <xf numFmtId="0" fontId="50" fillId="0" borderId="7" xfId="0" applyFont="1" applyBorder="1" applyAlignment="1"/>
    <xf numFmtId="0" fontId="33" fillId="0" borderId="0" xfId="0" applyFont="1" applyBorder="1"/>
    <xf numFmtId="0" fontId="17" fillId="12" borderId="12" xfId="0" applyFont="1" applyFill="1" applyBorder="1" applyAlignment="1">
      <alignment vertical="center"/>
    </xf>
    <xf numFmtId="0" fontId="4" fillId="12" borderId="13" xfId="0" applyFont="1" applyFill="1" applyBorder="1" applyAlignment="1">
      <alignment vertical="center"/>
    </xf>
    <xf numFmtId="0" fontId="17" fillId="12" borderId="13" xfId="0" applyFont="1" applyFill="1" applyBorder="1" applyAlignment="1">
      <alignment vertical="center"/>
    </xf>
    <xf numFmtId="0" fontId="0" fillId="0" borderId="0" xfId="0"/>
    <xf numFmtId="0" fontId="0" fillId="0" borderId="0" xfId="0"/>
    <xf numFmtId="0" fontId="0" fillId="0" borderId="0" xfId="0" applyAlignment="1">
      <alignment vertical="center"/>
    </xf>
    <xf numFmtId="0" fontId="0" fillId="9" borderId="0" xfId="0" applyFill="1" applyBorder="1"/>
    <xf numFmtId="165" fontId="6" fillId="0" borderId="0" xfId="0" applyNumberFormat="1" applyFont="1" applyAlignment="1">
      <alignment vertical="center"/>
    </xf>
    <xf numFmtId="0" fontId="53" fillId="0" borderId="0" xfId="0" applyFont="1" applyAlignment="1">
      <alignment vertical="center"/>
    </xf>
    <xf numFmtId="0" fontId="16" fillId="0" borderId="0" xfId="0" applyFont="1" applyFill="1"/>
    <xf numFmtId="0" fontId="0" fillId="22" borderId="0" xfId="0" applyFill="1"/>
    <xf numFmtId="0" fontId="4" fillId="22" borderId="11" xfId="0" applyFont="1" applyFill="1" applyBorder="1" applyAlignment="1">
      <alignment vertical="center"/>
    </xf>
    <xf numFmtId="0" fontId="19" fillId="0" borderId="0" xfId="0" applyFont="1" applyFill="1"/>
    <xf numFmtId="0" fontId="0" fillId="2" borderId="0" xfId="0" applyFill="1"/>
    <xf numFmtId="0" fontId="36" fillId="2" borderId="0" xfId="0" applyFont="1" applyFill="1"/>
    <xf numFmtId="0" fontId="36" fillId="0" borderId="0" xfId="0" applyFont="1" applyFill="1" applyBorder="1"/>
    <xf numFmtId="0" fontId="40" fillId="0" borderId="0" xfId="0" applyFont="1" applyFill="1" applyBorder="1"/>
    <xf numFmtId="0" fontId="37" fillId="0" borderId="0" xfId="0" applyFont="1" applyFill="1" applyBorder="1"/>
    <xf numFmtId="0" fontId="38" fillId="0" borderId="0" xfId="0" applyFont="1" applyFill="1" applyBorder="1"/>
    <xf numFmtId="0" fontId="32" fillId="0" borderId="0" xfId="0" applyFont="1" applyFill="1" applyBorder="1"/>
    <xf numFmtId="0" fontId="0" fillId="0" borderId="0" xfId="0" applyFill="1" applyBorder="1" applyAlignment="1">
      <alignment wrapText="1"/>
    </xf>
    <xf numFmtId="0" fontId="3" fillId="12" borderId="0" xfId="0" applyFont="1" applyFill="1" applyBorder="1"/>
    <xf numFmtId="0" fontId="0" fillId="12" borderId="0" xfId="0" applyFill="1" applyBorder="1"/>
    <xf numFmtId="0" fontId="0" fillId="2" borderId="0" xfId="0" applyFill="1" applyBorder="1"/>
    <xf numFmtId="0" fontId="37" fillId="2" borderId="0" xfId="0" applyFont="1" applyFill="1" applyBorder="1"/>
    <xf numFmtId="0" fontId="38" fillId="2" borderId="0" xfId="0" applyFont="1" applyFill="1" applyBorder="1"/>
    <xf numFmtId="0" fontId="37" fillId="0" borderId="0" xfId="0" applyFont="1" applyBorder="1"/>
    <xf numFmtId="0" fontId="38" fillId="0" borderId="0" xfId="0" applyFont="1" applyBorder="1"/>
    <xf numFmtId="0" fontId="36" fillId="0" borderId="0" xfId="0" applyFont="1" applyBorder="1"/>
    <xf numFmtId="0" fontId="4" fillId="12" borderId="28" xfId="0" applyFont="1" applyFill="1" applyBorder="1" applyAlignment="1">
      <alignment vertical="center"/>
    </xf>
    <xf numFmtId="0" fontId="4" fillId="22" borderId="26" xfId="0" applyFont="1" applyFill="1" applyBorder="1" applyAlignment="1">
      <alignment vertical="center"/>
    </xf>
    <xf numFmtId="0" fontId="31" fillId="22" borderId="26" xfId="0" applyFont="1" applyFill="1" applyBorder="1"/>
    <xf numFmtId="0" fontId="3" fillId="12" borderId="9" xfId="0" applyFont="1" applyFill="1" applyBorder="1" applyAlignment="1">
      <alignment horizontal="center" wrapText="1"/>
    </xf>
    <xf numFmtId="0" fontId="39" fillId="12" borderId="10" xfId="0" applyFont="1" applyFill="1" applyBorder="1" applyAlignment="1">
      <alignment horizontal="center"/>
    </xf>
    <xf numFmtId="0" fontId="29" fillId="0" borderId="0" xfId="0" applyFont="1" applyFill="1" applyBorder="1" applyAlignment="1">
      <alignment vertical="center"/>
    </xf>
    <xf numFmtId="0" fontId="2" fillId="9" borderId="0" xfId="0" applyFont="1" applyFill="1" applyBorder="1"/>
    <xf numFmtId="0" fontId="49" fillId="0" borderId="0" xfId="0" applyFont="1" applyFill="1" applyBorder="1" applyAlignment="1">
      <alignment vertical="center"/>
    </xf>
    <xf numFmtId="0" fontId="0" fillId="0" borderId="10" xfId="0" applyFill="1" applyBorder="1"/>
    <xf numFmtId="0" fontId="36" fillId="0" borderId="0" xfId="0" applyFont="1" applyFill="1"/>
    <xf numFmtId="9" fontId="34" fillId="0" borderId="4" xfId="0" applyNumberFormat="1" applyFont="1" applyFill="1" applyBorder="1" applyAlignment="1">
      <alignment horizontal="center" vertical="center" wrapText="1"/>
    </xf>
    <xf numFmtId="171" fontId="34" fillId="11" borderId="4" xfId="0" applyNumberFormat="1" applyFont="1" applyFill="1" applyBorder="1" applyAlignment="1">
      <alignment horizontal="center" vertical="center" wrapText="1"/>
    </xf>
    <xf numFmtId="171" fontId="34" fillId="0" borderId="4" xfId="0" applyNumberFormat="1" applyFont="1" applyFill="1" applyBorder="1" applyAlignment="1">
      <alignment horizontal="center" vertical="center" wrapText="1"/>
    </xf>
    <xf numFmtId="0" fontId="18" fillId="0" borderId="0" xfId="0" applyFont="1" applyAlignment="1">
      <alignment horizontal="left"/>
    </xf>
    <xf numFmtId="0" fontId="39" fillId="12" borderId="9" xfId="0" applyFont="1" applyFill="1" applyBorder="1" applyAlignment="1">
      <alignment horizontal="center" textRotation="90"/>
    </xf>
    <xf numFmtId="0" fontId="39" fillId="12" borderId="10" xfId="0" applyFont="1" applyFill="1" applyBorder="1" applyAlignment="1">
      <alignment horizontal="center"/>
    </xf>
    <xf numFmtId="0" fontId="4" fillId="12" borderId="0" xfId="0" applyFont="1" applyFill="1" applyBorder="1" applyAlignment="1">
      <alignment vertical="center"/>
    </xf>
    <xf numFmtId="2" fontId="55" fillId="0" borderId="18" xfId="0" applyNumberFormat="1" applyFont="1" applyFill="1" applyBorder="1" applyAlignment="1">
      <alignment vertical="center"/>
    </xf>
    <xf numFmtId="2" fontId="48" fillId="0" borderId="0" xfId="0" applyNumberFormat="1" applyFont="1" applyFill="1" applyBorder="1" applyAlignment="1">
      <alignment vertical="center"/>
    </xf>
    <xf numFmtId="0" fontId="39" fillId="12" borderId="9" xfId="0" applyFont="1" applyFill="1" applyBorder="1" applyAlignment="1">
      <alignment textRotation="90" wrapText="1"/>
    </xf>
    <xf numFmtId="0" fontId="16" fillId="0" borderId="0" xfId="0" applyFont="1" applyAlignment="1">
      <alignment horizontal="right"/>
    </xf>
    <xf numFmtId="0" fontId="37" fillId="0" borderId="0" xfId="0" applyFont="1" applyBorder="1" applyAlignment="1">
      <alignment horizontal="right"/>
    </xf>
    <xf numFmtId="0" fontId="37" fillId="2" borderId="0" xfId="0" applyFont="1"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37" fillId="0" borderId="0" xfId="0" applyFont="1" applyAlignment="1">
      <alignment horizontal="right"/>
    </xf>
    <xf numFmtId="9" fontId="34" fillId="11" borderId="0" xfId="0" applyNumberFormat="1" applyFont="1" applyFill="1" applyBorder="1" applyAlignment="1">
      <alignment horizontal="center" vertical="center" wrapText="1"/>
    </xf>
    <xf numFmtId="9" fontId="34" fillId="11" borderId="34" xfId="0" applyNumberFormat="1" applyFont="1" applyFill="1" applyBorder="1" applyAlignment="1">
      <alignment horizontal="center" vertical="center" wrapText="1"/>
    </xf>
    <xf numFmtId="0" fontId="34" fillId="0" borderId="0" xfId="0" applyFont="1" applyFill="1" applyBorder="1" applyAlignment="1">
      <alignment vertical="center"/>
    </xf>
    <xf numFmtId="9" fontId="34" fillId="0" borderId="34" xfId="0" applyNumberFormat="1" applyFont="1" applyFill="1" applyBorder="1" applyAlignment="1">
      <alignment horizontal="center" vertical="center" wrapText="1"/>
    </xf>
    <xf numFmtId="9" fontId="34" fillId="0" borderId="0" xfId="0" applyNumberFormat="1" applyFont="1" applyFill="1" applyBorder="1" applyAlignment="1">
      <alignment horizontal="center" vertical="center" wrapText="1"/>
    </xf>
    <xf numFmtId="165" fontId="34" fillId="0" borderId="4" xfId="0" applyNumberFormat="1" applyFont="1" applyFill="1" applyBorder="1" applyAlignment="1">
      <alignment horizontal="center" vertical="center" wrapText="1"/>
    </xf>
    <xf numFmtId="2" fontId="34" fillId="0" borderId="4" xfId="0" applyNumberFormat="1" applyFont="1" applyFill="1" applyBorder="1" applyAlignment="1">
      <alignment horizontal="center" vertical="center" wrapText="1"/>
    </xf>
    <xf numFmtId="170" fontId="34" fillId="11" borderId="4" xfId="0" applyNumberFormat="1" applyFont="1" applyFill="1" applyBorder="1" applyAlignment="1">
      <alignment horizontal="center" vertical="center"/>
    </xf>
    <xf numFmtId="3" fontId="34" fillId="0" borderId="4" xfId="0" applyNumberFormat="1" applyFont="1" applyFill="1" applyBorder="1" applyAlignment="1">
      <alignment horizontal="center" vertical="center" wrapText="1"/>
    </xf>
    <xf numFmtId="165" fontId="34" fillId="0" borderId="4" xfId="1" applyNumberFormat="1" applyFont="1" applyFill="1" applyBorder="1" applyAlignment="1">
      <alignment horizontal="center" vertical="center" wrapText="1"/>
    </xf>
    <xf numFmtId="165" fontId="34" fillId="0" borderId="3" xfId="1" applyNumberFormat="1" applyFont="1" applyFill="1" applyBorder="1" applyAlignment="1">
      <alignment vertical="center" wrapText="1"/>
    </xf>
    <xf numFmtId="165" fontId="34" fillId="0" borderId="35" xfId="1" applyNumberFormat="1" applyFont="1" applyFill="1" applyBorder="1" applyAlignment="1">
      <alignment horizontal="center" vertical="center" wrapText="1"/>
    </xf>
    <xf numFmtId="0" fontId="57" fillId="0" borderId="0" xfId="0" applyFont="1" applyFill="1" applyBorder="1" applyAlignment="1">
      <alignment vertical="center"/>
    </xf>
    <xf numFmtId="2" fontId="56" fillId="0" borderId="18" xfId="0" applyNumberFormat="1" applyFont="1" applyFill="1" applyBorder="1" applyAlignment="1">
      <alignment vertical="center"/>
    </xf>
    <xf numFmtId="171" fontId="34" fillId="11" borderId="4" xfId="0" applyNumberFormat="1" applyFont="1" applyFill="1" applyBorder="1" applyAlignment="1">
      <alignment horizontal="center" wrapText="1"/>
    </xf>
    <xf numFmtId="9" fontId="34" fillId="11" borderId="4" xfId="1" applyFont="1" applyFill="1" applyBorder="1" applyAlignment="1">
      <alignment horizontal="center" vertical="top"/>
    </xf>
    <xf numFmtId="3" fontId="58" fillId="0" borderId="0" xfId="0" applyNumberFormat="1" applyFont="1" applyAlignment="1">
      <alignment horizontal="right" vertical="center"/>
    </xf>
    <xf numFmtId="0" fontId="4" fillId="22" borderId="18" xfId="0" applyFont="1" applyFill="1" applyBorder="1" applyAlignment="1">
      <alignment vertical="center"/>
    </xf>
    <xf numFmtId="2" fontId="56" fillId="0" borderId="0" xfId="0" applyNumberFormat="1" applyFont="1" applyFill="1" applyBorder="1" applyAlignment="1">
      <alignment vertical="center"/>
    </xf>
    <xf numFmtId="2" fontId="55" fillId="0" borderId="0" xfId="0" applyNumberFormat="1" applyFont="1" applyFill="1" applyBorder="1" applyAlignment="1">
      <alignment vertical="center"/>
    </xf>
    <xf numFmtId="171" fontId="34" fillId="0" borderId="4" xfId="0" applyNumberFormat="1" applyFont="1" applyFill="1" applyBorder="1" applyAlignment="1">
      <alignment horizontal="center" vertical="top"/>
    </xf>
    <xf numFmtId="0" fontId="0" fillId="0" borderId="0" xfId="0" applyAlignment="1">
      <alignment vertical="center"/>
    </xf>
    <xf numFmtId="0" fontId="0" fillId="0" borderId="0" xfId="0"/>
    <xf numFmtId="0" fontId="0" fillId="0" borderId="19" xfId="0" applyFill="1" applyBorder="1"/>
    <xf numFmtId="0" fontId="39" fillId="0" borderId="19" xfId="0" applyFont="1" applyFill="1" applyBorder="1" applyAlignment="1">
      <alignment textRotation="90" wrapText="1"/>
    </xf>
    <xf numFmtId="0" fontId="29" fillId="0" borderId="19" xfId="0" applyFont="1" applyFill="1" applyBorder="1" applyAlignment="1">
      <alignment vertical="center"/>
    </xf>
    <xf numFmtId="0" fontId="42" fillId="0" borderId="25" xfId="0" applyFont="1" applyFill="1" applyBorder="1" applyAlignment="1">
      <alignment horizontal="center" textRotation="90" wrapText="1"/>
    </xf>
    <xf numFmtId="0" fontId="59" fillId="22" borderId="11" xfId="0" applyFont="1" applyFill="1" applyBorder="1" applyAlignment="1">
      <alignment vertical="center"/>
    </xf>
    <xf numFmtId="0" fontId="0" fillId="24" borderId="0" xfId="0" applyFill="1"/>
    <xf numFmtId="0" fontId="0" fillId="24" borderId="0" xfId="0" applyFill="1" applyBorder="1"/>
    <xf numFmtId="0" fontId="4" fillId="25" borderId="0" xfId="0" applyFont="1" applyFill="1" applyAlignment="1">
      <alignment vertical="center"/>
    </xf>
    <xf numFmtId="0" fontId="60" fillId="22" borderId="43" xfId="0" applyFont="1" applyFill="1" applyBorder="1" applyAlignment="1">
      <alignment wrapText="1"/>
    </xf>
    <xf numFmtId="0" fontId="3" fillId="22" borderId="18" xfId="0" applyFont="1" applyFill="1" applyBorder="1"/>
    <xf numFmtId="0" fontId="0" fillId="0" borderId="25" xfId="0" applyFill="1" applyBorder="1"/>
    <xf numFmtId="0" fontId="0" fillId="0" borderId="25" xfId="0" applyFill="1" applyBorder="1" applyAlignment="1">
      <alignment wrapText="1"/>
    </xf>
    <xf numFmtId="0" fontId="39" fillId="12" borderId="33" xfId="0" applyFont="1" applyFill="1" applyBorder="1" applyAlignment="1">
      <alignment textRotation="90" wrapText="1"/>
    </xf>
    <xf numFmtId="0" fontId="3" fillId="12" borderId="44" xfId="0" applyFont="1" applyFill="1" applyBorder="1"/>
    <xf numFmtId="0" fontId="0" fillId="0" borderId="0" xfId="0"/>
    <xf numFmtId="0" fontId="0" fillId="0" borderId="0" xfId="0" applyAlignment="1">
      <alignment vertical="center"/>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6" fillId="0" borderId="0" xfId="0" applyFont="1" applyBorder="1" applyAlignment="1">
      <alignment horizontal="left" vertical="center"/>
    </xf>
    <xf numFmtId="0" fontId="6" fillId="21" borderId="0" xfId="0" applyFont="1" applyFill="1" applyAlignment="1">
      <alignment vertical="center"/>
    </xf>
    <xf numFmtId="169" fontId="6" fillId="6" borderId="1" xfId="5" applyNumberFormat="1" applyFont="1" applyFill="1" applyBorder="1" applyAlignment="1">
      <alignment vertical="center"/>
    </xf>
    <xf numFmtId="167" fontId="15" fillId="6" borderId="1" xfId="4" applyNumberFormat="1" applyFont="1" applyFill="1" applyBorder="1" applyAlignment="1">
      <alignment vertical="center"/>
    </xf>
    <xf numFmtId="0" fontId="5" fillId="26" borderId="17" xfId="0" applyFont="1" applyFill="1" applyBorder="1"/>
    <xf numFmtId="0" fontId="6" fillId="0" borderId="15" xfId="0" applyFont="1" applyBorder="1"/>
    <xf numFmtId="0" fontId="6" fillId="0" borderId="16" xfId="0" applyFont="1" applyBorder="1"/>
    <xf numFmtId="0" fontId="6" fillId="0" borderId="14" xfId="0" applyFont="1" applyBorder="1"/>
    <xf numFmtId="0" fontId="7" fillId="27" borderId="16" xfId="0" applyFont="1" applyFill="1" applyBorder="1"/>
    <xf numFmtId="10" fontId="5" fillId="26" borderId="17" xfId="1" applyNumberFormat="1" applyFont="1" applyFill="1" applyBorder="1"/>
    <xf numFmtId="10" fontId="6" fillId="0" borderId="15" xfId="1" applyNumberFormat="1" applyFont="1" applyBorder="1"/>
    <xf numFmtId="10" fontId="7" fillId="27" borderId="16" xfId="1" applyNumberFormat="1" applyFont="1" applyFill="1" applyBorder="1"/>
    <xf numFmtId="0" fontId="32" fillId="0" borderId="0" xfId="0" applyFont="1" applyBorder="1" applyAlignment="1"/>
    <xf numFmtId="0" fontId="33" fillId="0" borderId="0" xfId="0" applyFont="1" applyBorder="1" applyAlignment="1">
      <alignment horizontal="left"/>
    </xf>
    <xf numFmtId="0" fontId="18" fillId="0" borderId="0" xfId="0" applyFont="1" applyBorder="1" applyAlignment="1"/>
    <xf numFmtId="165" fontId="55" fillId="0" borderId="21" xfId="0" applyNumberFormat="1" applyFont="1" applyFill="1" applyBorder="1" applyAlignment="1">
      <alignment horizontal="center" vertical="center"/>
    </xf>
    <xf numFmtId="165" fontId="55" fillId="11" borderId="21" xfId="0" applyNumberFormat="1" applyFont="1" applyFill="1" applyBorder="1" applyAlignment="1">
      <alignment horizontal="center" vertical="center"/>
    </xf>
    <xf numFmtId="165" fontId="55" fillId="0" borderId="22" xfId="0" applyNumberFormat="1" applyFont="1" applyFill="1" applyBorder="1" applyAlignment="1">
      <alignment horizontal="center" vertical="center"/>
    </xf>
    <xf numFmtId="165" fontId="55" fillId="11" borderId="20" xfId="0" applyNumberFormat="1" applyFont="1" applyFill="1" applyBorder="1" applyAlignment="1">
      <alignment horizontal="center" vertical="center"/>
    </xf>
    <xf numFmtId="176" fontId="15" fillId="0" borderId="0" xfId="0" applyNumberFormat="1" applyFont="1" applyBorder="1" applyAlignment="1">
      <alignment horizontal="right" vertical="center"/>
    </xf>
    <xf numFmtId="0" fontId="0" fillId="0" borderId="0" xfId="0"/>
    <xf numFmtId="49" fontId="12" fillId="0" borderId="0" xfId="6" applyNumberFormat="1" applyFont="1" applyBorder="1" applyAlignment="1">
      <alignment vertical="center"/>
    </xf>
    <xf numFmtId="49" fontId="67" fillId="23" borderId="0" xfId="6" applyNumberFormat="1" applyFont="1" applyFill="1" applyBorder="1" applyAlignment="1">
      <alignment vertical="center"/>
    </xf>
    <xf numFmtId="49" fontId="12" fillId="29" borderId="1" xfId="6" applyNumberFormat="1" applyFont="1" applyFill="1" applyBorder="1" applyAlignment="1">
      <alignment vertical="center"/>
    </xf>
    <xf numFmtId="49" fontId="12" fillId="29" borderId="0" xfId="6" applyNumberFormat="1" applyFont="1" applyFill="1" applyBorder="1" applyAlignment="1">
      <alignment vertical="center"/>
    </xf>
    <xf numFmtId="3" fontId="58" fillId="29" borderId="0" xfId="0" applyNumberFormat="1" applyFont="1" applyFill="1" applyAlignment="1">
      <alignment horizontal="right" vertical="center"/>
    </xf>
    <xf numFmtId="3" fontId="51" fillId="23" borderId="0" xfId="0" applyNumberFormat="1" applyFont="1" applyFill="1" applyAlignment="1">
      <alignment vertical="center"/>
    </xf>
    <xf numFmtId="0" fontId="65" fillId="23" borderId="0" xfId="0" applyFont="1" applyFill="1" applyAlignment="1">
      <alignment horizontal="center" vertical="center"/>
    </xf>
    <xf numFmtId="0" fontId="69" fillId="0" borderId="0" xfId="0" applyFont="1" applyAlignment="1">
      <alignment vertical="center"/>
    </xf>
    <xf numFmtId="167" fontId="52" fillId="15" borderId="1" xfId="4" applyNumberFormat="1" applyFont="1" applyFill="1" applyBorder="1" applyAlignment="1">
      <alignment vertical="center"/>
    </xf>
    <xf numFmtId="0" fontId="64" fillId="0" borderId="0" xfId="0" applyFont="1" applyFill="1" applyBorder="1" applyAlignment="1"/>
    <xf numFmtId="0" fontId="71" fillId="23" borderId="0" xfId="0" applyFont="1" applyFill="1" applyAlignment="1">
      <alignment horizontal="center" textRotation="90" wrapText="1"/>
    </xf>
    <xf numFmtId="0" fontId="9" fillId="0" borderId="0" xfId="0" applyFont="1" applyFill="1" applyAlignment="1">
      <alignment vertical="center"/>
    </xf>
    <xf numFmtId="0" fontId="0" fillId="0" borderId="0" xfId="0"/>
    <xf numFmtId="0" fontId="72" fillId="0" borderId="0" xfId="0" applyFont="1" applyFill="1" applyAlignment="1">
      <alignment horizontal="center" vertical="center"/>
    </xf>
    <xf numFmtId="0" fontId="73" fillId="0" borderId="0" xfId="0" applyFont="1" applyAlignment="1">
      <alignment vertical="center"/>
    </xf>
    <xf numFmtId="0" fontId="6" fillId="5" borderId="1" xfId="0" applyFont="1" applyFill="1" applyBorder="1" applyAlignment="1">
      <alignment horizontal="center" vertical="center"/>
    </xf>
    <xf numFmtId="0" fontId="51" fillId="23" borderId="0" xfId="0" applyFont="1" applyFill="1" applyAlignment="1">
      <alignment horizontal="center" textRotation="90" wrapText="1"/>
    </xf>
    <xf numFmtId="0" fontId="0" fillId="5" borderId="0" xfId="0" applyFont="1" applyFill="1" applyAlignment="1">
      <alignment horizontal="center" textRotation="90" wrapText="1"/>
    </xf>
    <xf numFmtId="0" fontId="62" fillId="0" borderId="0" xfId="7" applyFont="1" applyAlignment="1">
      <alignment vertical="center" wrapText="1"/>
    </xf>
    <xf numFmtId="0" fontId="61" fillId="0" borderId="45" xfId="0" applyFont="1" applyBorder="1" applyAlignment="1">
      <alignment vertical="center" wrapText="1"/>
    </xf>
    <xf numFmtId="169" fontId="6" fillId="6" borderId="1" xfId="0" applyNumberFormat="1" applyFont="1" applyFill="1" applyBorder="1" applyAlignment="1">
      <alignment vertical="center"/>
    </xf>
    <xf numFmtId="165" fontId="74" fillId="11" borderId="46" xfId="0" applyNumberFormat="1" applyFont="1" applyFill="1" applyBorder="1"/>
    <xf numFmtId="0" fontId="74" fillId="11" borderId="46" xfId="0" applyFont="1" applyFill="1" applyBorder="1"/>
    <xf numFmtId="3" fontId="74" fillId="11" borderId="46" xfId="0" applyNumberFormat="1" applyFont="1" applyFill="1" applyBorder="1"/>
    <xf numFmtId="0" fontId="74" fillId="0" borderId="0" xfId="0" applyFont="1" applyAlignment="1">
      <alignment vertical="center"/>
    </xf>
    <xf numFmtId="0" fontId="74" fillId="0" borderId="18" xfId="0" applyFont="1" applyFill="1" applyBorder="1" applyAlignment="1">
      <alignment vertical="center"/>
    </xf>
    <xf numFmtId="165" fontId="74" fillId="0" borderId="47" xfId="0" applyNumberFormat="1" applyFont="1" applyBorder="1"/>
    <xf numFmtId="0" fontId="74" fillId="0" borderId="47" xfId="0" applyFont="1" applyBorder="1"/>
    <xf numFmtId="3" fontId="74" fillId="0" borderId="47" xfId="0" applyNumberFormat="1" applyFont="1" applyBorder="1"/>
    <xf numFmtId="165" fontId="74" fillId="11" borderId="47" xfId="0" applyNumberFormat="1" applyFont="1" applyFill="1" applyBorder="1"/>
    <xf numFmtId="0" fontId="74" fillId="11" borderId="47" xfId="0" applyFont="1" applyFill="1" applyBorder="1"/>
    <xf numFmtId="3" fontId="74" fillId="11" borderId="47" xfId="0" applyNumberFormat="1" applyFont="1" applyFill="1" applyBorder="1"/>
    <xf numFmtId="0" fontId="74" fillId="0" borderId="18" xfId="0" applyFont="1" applyFill="1" applyBorder="1" applyAlignment="1">
      <alignment horizontal="left" vertical="center" wrapText="1"/>
    </xf>
    <xf numFmtId="0" fontId="75" fillId="0" borderId="18" xfId="0" applyFont="1" applyBorder="1" applyAlignment="1">
      <alignment vertical="center"/>
    </xf>
    <xf numFmtId="165" fontId="76" fillId="23" borderId="48" xfId="0" applyNumberFormat="1" applyFont="1" applyFill="1" applyBorder="1"/>
    <xf numFmtId="0" fontId="76" fillId="23" borderId="48" xfId="0" applyFont="1" applyFill="1" applyBorder="1"/>
    <xf numFmtId="3" fontId="76" fillId="23" borderId="48" xfId="0" applyNumberFormat="1" applyFont="1" applyFill="1" applyBorder="1"/>
    <xf numFmtId="0" fontId="6" fillId="15" borderId="1" xfId="0" applyFont="1" applyFill="1" applyBorder="1" applyAlignment="1">
      <alignment horizontal="center" wrapText="1"/>
    </xf>
    <xf numFmtId="169" fontId="7" fillId="27" borderId="1" xfId="0" applyNumberFormat="1" applyFont="1" applyFill="1" applyBorder="1" applyAlignment="1">
      <alignment vertical="center"/>
    </xf>
    <xf numFmtId="0" fontId="7" fillId="3" borderId="0" xfId="0" applyFont="1" applyFill="1" applyBorder="1" applyAlignment="1">
      <alignment horizontal="center" vertical="center"/>
    </xf>
    <xf numFmtId="165" fontId="47" fillId="12" borderId="9" xfId="0" applyNumberFormat="1" applyFont="1" applyFill="1" applyBorder="1" applyAlignment="1">
      <alignment horizontal="center" vertical="center"/>
    </xf>
    <xf numFmtId="0" fontId="6" fillId="0" borderId="0" xfId="0" applyFont="1" applyFill="1" applyBorder="1" applyAlignment="1">
      <alignment horizontal="left" vertical="center"/>
    </xf>
    <xf numFmtId="165" fontId="35" fillId="12" borderId="29" xfId="0" applyNumberFormat="1" applyFont="1" applyFill="1" applyBorder="1" applyAlignment="1">
      <alignment horizontal="center" vertical="center"/>
    </xf>
    <xf numFmtId="1" fontId="55" fillId="0" borderId="10" xfId="0" applyNumberFormat="1" applyFont="1" applyFill="1" applyBorder="1" applyAlignment="1">
      <alignment horizontal="center" vertical="center"/>
    </xf>
    <xf numFmtId="1" fontId="55" fillId="11" borderId="0" xfId="0" applyNumberFormat="1" applyFont="1" applyFill="1" applyBorder="1" applyAlignment="1">
      <alignment horizontal="center" vertical="center"/>
    </xf>
    <xf numFmtId="3" fontId="47" fillId="12" borderId="9" xfId="0" applyNumberFormat="1" applyFont="1" applyFill="1" applyBorder="1" applyAlignment="1">
      <alignment horizontal="center" vertical="center"/>
    </xf>
    <xf numFmtId="1" fontId="55" fillId="0" borderId="0" xfId="0" applyNumberFormat="1" applyFont="1" applyFill="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xf numFmtId="0" fontId="0" fillId="0" borderId="0" xfId="0"/>
    <xf numFmtId="165" fontId="34" fillId="11" borderId="6" xfId="0" applyNumberFormat="1" applyFont="1" applyFill="1" applyBorder="1" applyAlignment="1">
      <alignment horizontal="center" vertical="center"/>
    </xf>
    <xf numFmtId="165" fontId="34" fillId="11" borderId="20" xfId="0" applyNumberFormat="1" applyFont="1" applyFill="1" applyBorder="1" applyAlignment="1">
      <alignment horizontal="center" vertical="center"/>
    </xf>
    <xf numFmtId="165" fontId="34" fillId="0" borderId="4" xfId="0" applyNumberFormat="1" applyFont="1" applyFill="1" applyBorder="1" applyAlignment="1">
      <alignment horizontal="center" vertical="center"/>
    </xf>
    <xf numFmtId="165" fontId="34" fillId="0" borderId="21" xfId="0" applyNumberFormat="1" applyFont="1" applyFill="1" applyBorder="1" applyAlignment="1">
      <alignment horizontal="center" vertical="center"/>
    </xf>
    <xf numFmtId="165" fontId="34" fillId="11" borderId="4" xfId="0" applyNumberFormat="1" applyFont="1" applyFill="1" applyBorder="1" applyAlignment="1">
      <alignment horizontal="center" vertical="center"/>
    </xf>
    <xf numFmtId="165" fontId="34" fillId="11" borderId="21" xfId="0" applyNumberFormat="1" applyFont="1" applyFill="1" applyBorder="1" applyAlignment="1">
      <alignment horizontal="center" vertical="center"/>
    </xf>
    <xf numFmtId="0" fontId="51" fillId="20" borderId="0" xfId="0" applyFont="1" applyFill="1" applyAlignment="1">
      <alignment horizontal="center" vertical="center"/>
    </xf>
    <xf numFmtId="0" fontId="6" fillId="21" borderId="0" xfId="0" applyFont="1" applyFill="1" applyAlignment="1">
      <alignment vertical="center" wrapText="1"/>
    </xf>
    <xf numFmtId="0" fontId="6" fillId="6" borderId="0" xfId="0" applyFont="1" applyFill="1" applyAlignment="1">
      <alignment vertical="center"/>
    </xf>
    <xf numFmtId="0" fontId="6" fillId="3" borderId="0" xfId="0" applyFont="1" applyFill="1" applyBorder="1" applyAlignment="1">
      <alignment horizontal="center" vertical="center"/>
    </xf>
    <xf numFmtId="0" fontId="51" fillId="23" borderId="0" xfId="0" applyFont="1" applyFill="1" applyBorder="1" applyAlignment="1">
      <alignment horizontal="center" vertical="center"/>
    </xf>
    <xf numFmtId="0" fontId="51" fillId="30" borderId="0" xfId="0" applyFont="1" applyFill="1" applyBorder="1" applyAlignment="1">
      <alignment horizontal="center" vertical="center"/>
    </xf>
    <xf numFmtId="0" fontId="51" fillId="23" borderId="55" xfId="0" applyFont="1" applyFill="1" applyBorder="1" applyAlignment="1">
      <alignment horizontal="center" vertical="center"/>
    </xf>
    <xf numFmtId="0" fontId="77" fillId="0" borderId="57" xfId="0" applyFont="1" applyBorder="1" applyAlignment="1">
      <alignment horizontal="right" vertical="top"/>
    </xf>
    <xf numFmtId="0" fontId="34" fillId="0" borderId="3" xfId="0" applyFont="1" applyFill="1" applyBorder="1" applyAlignment="1">
      <alignment horizontal="left" vertical="center"/>
    </xf>
    <xf numFmtId="0" fontId="78" fillId="13" borderId="56" xfId="0" applyFont="1" applyFill="1" applyBorder="1" applyAlignment="1">
      <alignment horizontal="center" vertical="top"/>
    </xf>
    <xf numFmtId="0" fontId="79" fillId="0" borderId="57" xfId="0" applyFont="1" applyBorder="1" applyAlignment="1">
      <alignment horizontal="right" vertical="top"/>
    </xf>
    <xf numFmtId="168" fontId="79" fillId="0" borderId="57" xfId="0" applyNumberFormat="1" applyFont="1" applyBorder="1" applyAlignment="1">
      <alignment horizontal="right" vertical="top"/>
    </xf>
    <xf numFmtId="0" fontId="6" fillId="0" borderId="0" xfId="0" applyFont="1" applyAlignment="1"/>
    <xf numFmtId="0" fontId="29" fillId="2" borderId="19" xfId="0" applyFont="1" applyFill="1" applyBorder="1" applyAlignment="1">
      <alignment vertical="center"/>
    </xf>
    <xf numFmtId="0" fontId="57" fillId="2" borderId="19" xfId="0" applyFont="1" applyFill="1" applyBorder="1" applyAlignment="1">
      <alignment vertical="center"/>
    </xf>
    <xf numFmtId="177" fontId="79" fillId="0" borderId="57" xfId="0" applyNumberFormat="1" applyFont="1" applyBorder="1" applyAlignment="1">
      <alignment horizontal="right" vertical="top"/>
    </xf>
    <xf numFmtId="166" fontId="34" fillId="0" borderId="4" xfId="1" applyNumberFormat="1" applyFont="1" applyFill="1" applyBorder="1" applyAlignment="1">
      <alignment horizontal="center" vertical="center" wrapText="1"/>
    </xf>
    <xf numFmtId="174" fontId="34" fillId="11" borderId="4" xfId="0" applyNumberFormat="1" applyFont="1" applyFill="1" applyBorder="1" applyAlignment="1">
      <alignment horizontal="center" vertical="center"/>
    </xf>
    <xf numFmtId="0" fontId="80" fillId="0" borderId="0" xfId="0" applyFont="1"/>
    <xf numFmtId="9" fontId="23" fillId="0" borderId="0" xfId="0" applyNumberFormat="1" applyFont="1"/>
    <xf numFmtId="172" fontId="11" fillId="0" borderId="0" xfId="7" applyNumberFormat="1" applyFont="1" applyAlignment="1">
      <alignment horizontal="center" vertical="center"/>
    </xf>
    <xf numFmtId="173" fontId="11" fillId="0" borderId="0" xfId="7" applyNumberFormat="1" applyFont="1" applyAlignment="1">
      <alignment horizontal="right" vertical="center"/>
    </xf>
    <xf numFmtId="0" fontId="44" fillId="0" borderId="0" xfId="0" applyFont="1" applyAlignment="1">
      <alignment horizontal="center"/>
    </xf>
    <xf numFmtId="10" fontId="0" fillId="0" borderId="0" xfId="0" applyNumberFormat="1" applyAlignment="1">
      <alignment horizontal="center"/>
    </xf>
    <xf numFmtId="0" fontId="14" fillId="0" borderId="0" xfId="0" applyFont="1" applyAlignment="1">
      <alignment horizontal="center" vertical="center"/>
    </xf>
    <xf numFmtId="178" fontId="81" fillId="0" borderId="62" xfId="0" applyNumberFormat="1" applyFont="1" applyBorder="1" applyAlignment="1">
      <alignment horizontal="right" vertical="top"/>
    </xf>
    <xf numFmtId="178" fontId="82" fillId="32" borderId="63" xfId="0" applyNumberFormat="1" applyFont="1" applyFill="1" applyBorder="1" applyAlignment="1">
      <alignment horizontal="right" vertical="top"/>
    </xf>
    <xf numFmtId="178" fontId="82" fillId="4" borderId="63" xfId="0" applyNumberFormat="1" applyFont="1" applyFill="1" applyBorder="1" applyAlignment="1">
      <alignment horizontal="right" vertical="top"/>
    </xf>
    <xf numFmtId="166" fontId="74" fillId="11" borderId="46" xfId="1" applyNumberFormat="1" applyFont="1" applyFill="1" applyBorder="1"/>
    <xf numFmtId="166" fontId="74" fillId="0" borderId="47" xfId="1" applyNumberFormat="1" applyFont="1" applyBorder="1"/>
    <xf numFmtId="166" fontId="74" fillId="11" borderId="47" xfId="1" applyNumberFormat="1" applyFont="1" applyFill="1" applyBorder="1"/>
    <xf numFmtId="166" fontId="76" fillId="23" borderId="48" xfId="1" applyNumberFormat="1" applyFont="1" applyFill="1" applyBorder="1"/>
    <xf numFmtId="0" fontId="0" fillId="0" borderId="0" xfId="0"/>
    <xf numFmtId="0" fontId="83" fillId="0" borderId="0" xfId="0" applyFont="1" applyAlignment="1">
      <alignment vertical="center"/>
    </xf>
    <xf numFmtId="0" fontId="0" fillId="0" borderId="0" xfId="0"/>
    <xf numFmtId="0" fontId="6" fillId="0" borderId="0" xfId="0" applyFont="1" applyBorder="1" applyAlignment="1">
      <alignment horizontal="left" vertical="center"/>
    </xf>
    <xf numFmtId="0" fontId="6" fillId="0" borderId="0" xfId="0" applyFont="1" applyAlignment="1">
      <alignment vertical="center"/>
    </xf>
    <xf numFmtId="0" fontId="6" fillId="0" borderId="0" xfId="0" applyFont="1"/>
    <xf numFmtId="0" fontId="6" fillId="0" borderId="0" xfId="0" applyFont="1" applyAlignment="1">
      <alignment horizontal="right" vertical="center"/>
    </xf>
    <xf numFmtId="14" fontId="74" fillId="0" borderId="0" xfId="0" applyNumberFormat="1" applyFont="1"/>
    <xf numFmtId="0" fontId="74" fillId="0" borderId="0" xfId="0" applyFont="1"/>
    <xf numFmtId="10" fontId="14" fillId="6" borderId="0" xfId="1" applyNumberFormat="1" applyFont="1" applyFill="1" applyBorder="1" applyAlignment="1">
      <alignment horizontal="center"/>
    </xf>
    <xf numFmtId="0" fontId="14" fillId="6" borderId="0" xfId="0" applyFont="1" applyFill="1" applyBorder="1" applyAlignment="1">
      <alignment horizontal="center" vertical="center"/>
    </xf>
    <xf numFmtId="0" fontId="44" fillId="6" borderId="0" xfId="0" applyFont="1" applyFill="1" applyBorder="1" applyAlignment="1">
      <alignment horizontal="center" vertical="center"/>
    </xf>
    <xf numFmtId="0" fontId="14" fillId="6" borderId="0" xfId="0" applyFont="1" applyFill="1" applyAlignment="1">
      <alignment horizontal="center" vertical="center"/>
    </xf>
    <xf numFmtId="0" fontId="0" fillId="0" borderId="0" xfId="0"/>
    <xf numFmtId="0" fontId="23" fillId="0" borderId="0" xfId="0" applyFont="1" applyBorder="1"/>
    <xf numFmtId="0" fontId="84" fillId="26" borderId="0" xfId="0" applyFont="1" applyFill="1"/>
    <xf numFmtId="0" fontId="85" fillId="26" borderId="0" xfId="0" applyFont="1" applyFill="1"/>
    <xf numFmtId="14" fontId="6" fillId="0" borderId="0" xfId="0" applyNumberFormat="1" applyFont="1" applyAlignment="1">
      <alignment horizontal="right" vertical="center"/>
    </xf>
    <xf numFmtId="0" fontId="86" fillId="0" borderId="0" xfId="0" applyFont="1"/>
    <xf numFmtId="164" fontId="87" fillId="0" borderId="0" xfId="0" applyNumberFormat="1" applyFont="1" applyAlignment="1">
      <alignment vertical="top"/>
    </xf>
    <xf numFmtId="0" fontId="0" fillId="0" borderId="0" xfId="0"/>
    <xf numFmtId="9" fontId="84" fillId="0" borderId="0" xfId="0" applyNumberFormat="1" applyFont="1"/>
    <xf numFmtId="0" fontId="84" fillId="0" borderId="0" xfId="0" applyFont="1"/>
    <xf numFmtId="8" fontId="84" fillId="0" borderId="0" xfId="0" applyNumberFormat="1" applyFont="1"/>
    <xf numFmtId="10" fontId="84" fillId="0" borderId="0" xfId="0" applyNumberFormat="1" applyFont="1"/>
    <xf numFmtId="3" fontId="84" fillId="0" borderId="0" xfId="0" applyNumberFormat="1" applyFont="1"/>
    <xf numFmtId="9" fontId="23" fillId="0" borderId="0" xfId="0" applyNumberFormat="1" applyFont="1" applyFill="1"/>
    <xf numFmtId="1" fontId="55" fillId="11" borderId="18" xfId="0" applyNumberFormat="1" applyFont="1" applyFill="1" applyBorder="1" applyAlignment="1">
      <alignment horizontal="center" vertical="center"/>
    </xf>
    <xf numFmtId="1" fontId="55" fillId="0" borderId="18" xfId="0" applyNumberFormat="1" applyFont="1" applyFill="1" applyBorder="1" applyAlignment="1">
      <alignment horizontal="center" vertical="center"/>
    </xf>
    <xf numFmtId="1" fontId="55" fillId="0" borderId="27" xfId="0" applyNumberFormat="1" applyFont="1" applyFill="1" applyBorder="1" applyAlignment="1">
      <alignment horizontal="center" vertical="center"/>
    </xf>
    <xf numFmtId="0" fontId="82" fillId="4" borderId="61" xfId="0" applyFont="1" applyFill="1" applyBorder="1" applyAlignment="1">
      <alignment vertical="top"/>
    </xf>
    <xf numFmtId="0" fontId="81" fillId="3" borderId="61" xfId="0" applyFont="1" applyFill="1" applyBorder="1" applyAlignment="1">
      <alignment vertical="top"/>
    </xf>
    <xf numFmtId="0" fontId="6" fillId="0" borderId="0" xfId="0" applyFont="1"/>
    <xf numFmtId="0" fontId="82" fillId="32" borderId="61" xfId="0" applyFont="1" applyFill="1" applyBorder="1" applyAlignment="1">
      <alignment vertical="top"/>
    </xf>
    <xf numFmtId="1" fontId="55" fillId="11" borderId="37" xfId="0" applyNumberFormat="1" applyFont="1" applyFill="1" applyBorder="1" applyAlignment="1">
      <alignment horizontal="center" vertical="center"/>
    </xf>
    <xf numFmtId="0" fontId="6" fillId="0" borderId="54"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9" fontId="81" fillId="0" borderId="0" xfId="0" applyNumberFormat="1" applyFont="1" applyFill="1" applyBorder="1" applyAlignment="1">
      <alignment horizontal="right" vertical="top"/>
    </xf>
    <xf numFmtId="179" fontId="82" fillId="0" borderId="0" xfId="0" applyNumberFormat="1" applyFont="1" applyFill="1" applyBorder="1" applyAlignment="1">
      <alignment horizontal="right" vertical="top"/>
    </xf>
    <xf numFmtId="0" fontId="14" fillId="0" borderId="0" xfId="0" applyFont="1" applyFill="1" applyAlignment="1">
      <alignment horizontal="center" vertical="center"/>
    </xf>
    <xf numFmtId="0" fontId="6" fillId="0" borderId="0" xfId="0" applyFont="1" applyFill="1"/>
    <xf numFmtId="0" fontId="14" fillId="0" borderId="0" xfId="0" applyFont="1" applyFill="1" applyBorder="1" applyAlignment="1">
      <alignment horizontal="center" vertical="center"/>
    </xf>
    <xf numFmtId="0" fontId="6" fillId="0" borderId="0" xfId="0" applyFont="1" applyFill="1" applyAlignment="1">
      <alignment vertical="center"/>
    </xf>
    <xf numFmtId="0" fontId="0" fillId="0" borderId="0" xfId="0" applyFill="1" applyBorder="1" applyAlignment="1">
      <alignment vertical="center"/>
    </xf>
    <xf numFmtId="176" fontId="15" fillId="33" borderId="0" xfId="0" applyNumberFormat="1" applyFont="1" applyFill="1" applyBorder="1" applyAlignment="1">
      <alignment horizontal="right" vertical="center"/>
    </xf>
    <xf numFmtId="0" fontId="15" fillId="33" borderId="0" xfId="0" applyFont="1" applyFill="1" applyBorder="1" applyAlignment="1">
      <alignment vertical="center"/>
    </xf>
    <xf numFmtId="0" fontId="52" fillId="33" borderId="0" xfId="0" applyFont="1" applyFill="1" applyBorder="1" applyAlignment="1">
      <alignment vertical="center"/>
    </xf>
    <xf numFmtId="176" fontId="52" fillId="0" borderId="0" xfId="0" applyNumberFormat="1" applyFont="1" applyBorder="1" applyAlignment="1">
      <alignment horizontal="right" vertical="center"/>
    </xf>
    <xf numFmtId="176" fontId="52" fillId="33" borderId="0" xfId="0" applyNumberFormat="1" applyFont="1" applyFill="1" applyBorder="1" applyAlignment="1">
      <alignment horizontal="right" vertical="center"/>
    </xf>
    <xf numFmtId="0" fontId="6" fillId="0" borderId="0" xfId="0" applyFont="1" applyAlignment="1">
      <alignment vertical="center"/>
    </xf>
    <xf numFmtId="0" fontId="81" fillId="3" borderId="61" xfId="0" applyFont="1" applyFill="1" applyBorder="1" applyAlignment="1">
      <alignment vertical="top"/>
    </xf>
    <xf numFmtId="0" fontId="82" fillId="32" borderId="61" xfId="0" applyFont="1" applyFill="1" applyBorder="1" applyAlignment="1">
      <alignment vertical="top"/>
    </xf>
    <xf numFmtId="14" fontId="6" fillId="6" borderId="0" xfId="0" applyNumberFormat="1" applyFont="1" applyFill="1" applyAlignment="1">
      <alignment horizontal="right"/>
    </xf>
    <xf numFmtId="0" fontId="6" fillId="3" borderId="61" xfId="0" applyFont="1" applyFill="1" applyBorder="1" applyAlignment="1">
      <alignment vertical="center" wrapText="1"/>
    </xf>
    <xf numFmtId="0" fontId="6" fillId="3" borderId="61" xfId="0" applyFont="1" applyFill="1" applyBorder="1" applyAlignment="1">
      <alignment vertical="center"/>
    </xf>
    <xf numFmtId="176" fontId="6" fillId="0" borderId="62" xfId="0" applyNumberFormat="1" applyFont="1" applyBorder="1" applyAlignment="1">
      <alignment horizontal="right" vertical="center"/>
    </xf>
    <xf numFmtId="0" fontId="7" fillId="32" borderId="61" xfId="0" applyFont="1" applyFill="1" applyBorder="1" applyAlignment="1">
      <alignment vertical="center"/>
    </xf>
    <xf numFmtId="176" fontId="7" fillId="32" borderId="63" xfId="0" applyNumberFormat="1" applyFont="1" applyFill="1" applyBorder="1" applyAlignment="1">
      <alignment horizontal="right" vertical="center"/>
    </xf>
    <xf numFmtId="0" fontId="6" fillId="4" borderId="67" xfId="0" applyFont="1" applyFill="1" applyBorder="1" applyAlignment="1">
      <alignment vertical="center"/>
    </xf>
    <xf numFmtId="0" fontId="7" fillId="4" borderId="64" xfId="0" applyFont="1" applyFill="1" applyBorder="1" applyAlignment="1">
      <alignment vertical="center"/>
    </xf>
    <xf numFmtId="176" fontId="7" fillId="4" borderId="63" xfId="0" applyNumberFormat="1" applyFont="1" applyFill="1" applyBorder="1" applyAlignment="1">
      <alignment horizontal="right" vertical="center"/>
    </xf>
    <xf numFmtId="166" fontId="6" fillId="0" borderId="0" xfId="1" applyNumberFormat="1" applyFont="1"/>
    <xf numFmtId="0" fontId="6" fillId="0" borderId="0" xfId="0" applyFont="1" applyAlignment="1">
      <alignment vertical="center"/>
    </xf>
    <xf numFmtId="0" fontId="6" fillId="0" borderId="0" xfId="0" applyFont="1"/>
    <xf numFmtId="0" fontId="0" fillId="0" borderId="0" xfId="0"/>
    <xf numFmtId="0" fontId="52" fillId="0" borderId="0" xfId="0" applyFont="1" applyAlignment="1">
      <alignment vertical="center"/>
    </xf>
    <xf numFmtId="0" fontId="52" fillId="6" borderId="0" xfId="0" applyFont="1" applyFill="1" applyAlignment="1">
      <alignment vertical="center"/>
    </xf>
    <xf numFmtId="0" fontId="6" fillId="0" borderId="0" xfId="0" applyFont="1" applyBorder="1" applyAlignment="1"/>
    <xf numFmtId="0" fontId="91" fillId="6" borderId="0" xfId="12" applyFont="1" applyFill="1" applyAlignment="1">
      <alignment vertical="center"/>
    </xf>
    <xf numFmtId="0" fontId="53" fillId="0" borderId="0" xfId="0" applyFont="1" applyBorder="1" applyAlignment="1">
      <alignment vertical="center"/>
    </xf>
    <xf numFmtId="0" fontId="95" fillId="6" borderId="17" xfId="0" applyFont="1" applyFill="1" applyBorder="1" applyAlignment="1">
      <alignment horizontal="center" vertical="center" wrapText="1"/>
    </xf>
    <xf numFmtId="0" fontId="6" fillId="0" borderId="0" xfId="0" applyFont="1" applyFill="1" applyAlignment="1">
      <alignment vertical="center" wrapText="1"/>
    </xf>
    <xf numFmtId="0" fontId="102" fillId="21" borderId="0" xfId="12" applyFont="1" applyFill="1" applyAlignment="1">
      <alignment vertical="center"/>
    </xf>
    <xf numFmtId="0" fontId="52" fillId="21" borderId="0" xfId="0" applyFont="1" applyFill="1" applyAlignment="1">
      <alignment vertical="center"/>
    </xf>
    <xf numFmtId="0" fontId="0" fillId="0" borderId="0" xfId="0" applyFill="1" applyAlignment="1">
      <alignment horizontal="center" vertical="center" wrapText="1"/>
    </xf>
    <xf numFmtId="14" fontId="6" fillId="0" borderId="0" xfId="0" applyNumberFormat="1" applyFont="1" applyAlignment="1">
      <alignment vertical="center"/>
    </xf>
    <xf numFmtId="0" fontId="6" fillId="35" borderId="0" xfId="0" applyFont="1" applyFill="1"/>
    <xf numFmtId="0" fontId="7" fillId="35" borderId="0" xfId="0" applyFont="1" applyFill="1" applyAlignment="1">
      <alignment vertical="center"/>
    </xf>
    <xf numFmtId="0" fontId="6" fillId="21" borderId="17" xfId="0" applyFont="1" applyFill="1" applyBorder="1" applyAlignment="1">
      <alignment horizontal="left" vertical="center" wrapText="1"/>
    </xf>
    <xf numFmtId="0" fontId="51" fillId="28" borderId="68" xfId="0" applyFont="1" applyFill="1" applyBorder="1" applyAlignment="1">
      <alignment horizontal="center" vertical="center" wrapText="1"/>
    </xf>
    <xf numFmtId="0" fontId="51" fillId="28" borderId="7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0" xfId="0" applyFont="1" applyFill="1" applyBorder="1" applyAlignment="1">
      <alignment vertical="center"/>
    </xf>
    <xf numFmtId="0" fontId="7" fillId="21" borderId="17" xfId="0" applyFont="1" applyFill="1" applyBorder="1" applyAlignment="1">
      <alignment horizontal="left" vertical="center" wrapText="1"/>
    </xf>
    <xf numFmtId="0" fontId="74" fillId="0" borderId="71" xfId="0" applyFont="1" applyFill="1" applyBorder="1" applyAlignment="1">
      <alignment horizontal="center" wrapText="1"/>
    </xf>
    <xf numFmtId="0" fontId="6" fillId="0" borderId="0" xfId="0" applyFont="1" applyAlignment="1">
      <alignment vertical="center"/>
    </xf>
    <xf numFmtId="0" fontId="66" fillId="35" borderId="0" xfId="0" applyFont="1" applyFill="1" applyAlignment="1">
      <alignment vertical="center"/>
    </xf>
    <xf numFmtId="0" fontId="0" fillId="35" borderId="0" xfId="0" applyFill="1"/>
    <xf numFmtId="0" fontId="68" fillId="35" borderId="0" xfId="0" applyFont="1" applyFill="1" applyAlignment="1">
      <alignment vertical="center"/>
    </xf>
    <xf numFmtId="0" fontId="25" fillId="35" borderId="0" xfId="0" applyFont="1" applyFill="1"/>
    <xf numFmtId="0" fontId="22" fillId="35" borderId="0" xfId="0" applyFont="1" applyFill="1" applyAlignment="1">
      <alignment vertical="center" wrapText="1"/>
    </xf>
    <xf numFmtId="0" fontId="69" fillId="35" borderId="0" xfId="0" applyFont="1" applyFill="1" applyAlignment="1">
      <alignment vertical="center"/>
    </xf>
    <xf numFmtId="0" fontId="70" fillId="35" borderId="0" xfId="0" applyFont="1" applyFill="1" applyAlignment="1">
      <alignment vertical="center"/>
    </xf>
    <xf numFmtId="0" fontId="6" fillId="35" borderId="0" xfId="0" applyFont="1" applyFill="1" applyAlignment="1"/>
    <xf numFmtId="164" fontId="8" fillId="6" borderId="0" xfId="0" applyNumberFormat="1" applyFont="1" applyFill="1" applyAlignment="1">
      <alignment vertical="top"/>
    </xf>
    <xf numFmtId="14" fontId="74" fillId="6" borderId="0" xfId="0" applyNumberFormat="1" applyFont="1" applyFill="1"/>
    <xf numFmtId="165" fontId="79" fillId="0" borderId="57" xfId="0" applyNumberFormat="1" applyFont="1" applyBorder="1" applyAlignment="1">
      <alignment horizontal="right" vertical="top"/>
    </xf>
    <xf numFmtId="0" fontId="6" fillId="3" borderId="0" xfId="0" applyFont="1" applyFill="1" applyBorder="1" applyAlignment="1">
      <alignment horizontal="center" vertical="center"/>
    </xf>
    <xf numFmtId="0" fontId="6" fillId="35" borderId="0" xfId="0" applyFont="1" applyFill="1" applyBorder="1" applyAlignment="1">
      <alignment horizontal="center" vertical="center"/>
    </xf>
    <xf numFmtId="0" fontId="0" fillId="0" borderId="0" xfId="0"/>
    <xf numFmtId="0" fontId="0" fillId="0" borderId="0" xfId="0"/>
    <xf numFmtId="3" fontId="22" fillId="6" borderId="1" xfId="0" applyNumberFormat="1" applyFont="1" applyFill="1" applyBorder="1" applyAlignment="1">
      <alignment vertical="center"/>
    </xf>
    <xf numFmtId="0" fontId="0" fillId="6" borderId="0" xfId="0" applyFont="1" applyFill="1" applyBorder="1" applyAlignment="1">
      <alignment horizontal="left" vertical="center"/>
    </xf>
    <xf numFmtId="0" fontId="87" fillId="0" borderId="0" xfId="0" applyFont="1" applyAlignment="1">
      <alignment vertical="top"/>
    </xf>
    <xf numFmtId="0" fontId="22" fillId="35" borderId="0" xfId="0" applyFont="1" applyFill="1" applyAlignment="1">
      <alignment vertical="center"/>
    </xf>
    <xf numFmtId="0" fontId="6" fillId="0" borderId="2" xfId="0" applyFont="1" applyBorder="1" applyAlignment="1">
      <alignment horizontal="center" vertical="center"/>
    </xf>
    <xf numFmtId="0" fontId="6" fillId="17" borderId="2" xfId="0" applyFont="1" applyFill="1" applyBorder="1" applyAlignment="1">
      <alignment horizontal="center" vertical="center"/>
    </xf>
    <xf numFmtId="0" fontId="12" fillId="0" borderId="2" xfId="6" applyFont="1" applyBorder="1" applyAlignment="1">
      <alignment vertical="center"/>
    </xf>
    <xf numFmtId="0" fontId="12" fillId="6" borderId="2" xfId="6" applyFont="1" applyFill="1" applyBorder="1" applyAlignment="1">
      <alignment vertical="center"/>
    </xf>
    <xf numFmtId="0" fontId="12" fillId="6" borderId="74" xfId="6" applyFont="1" applyFill="1" applyBorder="1" applyAlignment="1">
      <alignment vertical="center"/>
    </xf>
    <xf numFmtId="0" fontId="7" fillId="17" borderId="2" xfId="0" applyFont="1" applyFill="1" applyBorder="1" applyAlignment="1">
      <alignment vertical="center"/>
    </xf>
    <xf numFmtId="3" fontId="107" fillId="0" borderId="0" xfId="0" applyNumberFormat="1" applyFont="1" applyFill="1" applyBorder="1" applyAlignment="1">
      <alignment horizontal="right" vertical="top"/>
    </xf>
    <xf numFmtId="3" fontId="108" fillId="0" borderId="0" xfId="0" applyNumberFormat="1" applyFont="1" applyFill="1" applyBorder="1" applyAlignment="1">
      <alignment horizontal="right" vertical="top"/>
    </xf>
    <xf numFmtId="49" fontId="109" fillId="0" borderId="0" xfId="6" applyNumberFormat="1" applyFont="1" applyFill="1" applyBorder="1" applyAlignment="1">
      <alignment vertical="center"/>
    </xf>
    <xf numFmtId="0" fontId="74" fillId="0" borderId="0" xfId="0" applyFont="1" applyAlignment="1">
      <alignment horizontal="left" vertical="center" indent="2"/>
    </xf>
    <xf numFmtId="0" fontId="9" fillId="0" borderId="0" xfId="0" applyFont="1" applyFill="1" applyAlignment="1">
      <alignment horizontal="left" vertical="center" indent="2"/>
    </xf>
    <xf numFmtId="0" fontId="6" fillId="0" borderId="0" xfId="0" applyFont="1"/>
    <xf numFmtId="0" fontId="111" fillId="36" borderId="0" xfId="0" applyFont="1" applyFill="1" applyAlignment="1">
      <alignment horizontal="center" vertical="center"/>
    </xf>
    <xf numFmtId="180" fontId="112" fillId="36" borderId="0" xfId="0" applyNumberFormat="1" applyFont="1" applyFill="1" applyAlignment="1">
      <alignment horizontal="center" vertical="center"/>
    </xf>
    <xf numFmtId="181" fontId="113" fillId="36" borderId="0" xfId="4" applyNumberFormat="1" applyFont="1" applyFill="1" applyAlignment="1">
      <alignment horizontal="center" vertical="center"/>
    </xf>
    <xf numFmtId="181" fontId="39" fillId="36" borderId="0" xfId="4" applyNumberFormat="1" applyFont="1" applyFill="1" applyAlignment="1">
      <alignment horizontal="center" vertical="center"/>
    </xf>
    <xf numFmtId="180" fontId="114" fillId="36" borderId="0" xfId="0" applyNumberFormat="1" applyFont="1" applyFill="1" applyAlignment="1">
      <alignment horizontal="center" vertical="center"/>
    </xf>
    <xf numFmtId="181" fontId="116" fillId="36" borderId="0" xfId="4" applyNumberFormat="1" applyFont="1" applyFill="1" applyAlignment="1">
      <alignment horizontal="center" vertical="center"/>
    </xf>
    <xf numFmtId="180" fontId="18" fillId="0" borderId="0" xfId="0" applyNumberFormat="1" applyFont="1" applyAlignment="1">
      <alignment horizontal="right" vertical="center"/>
    </xf>
    <xf numFmtId="0" fontId="18" fillId="0" borderId="0" xfId="0" applyFont="1" applyAlignment="1">
      <alignment horizontal="center" vertical="center"/>
    </xf>
    <xf numFmtId="0" fontId="117" fillId="0" borderId="0" xfId="0" applyFont="1" applyAlignment="1">
      <alignment horizontal="center" vertical="center"/>
    </xf>
    <xf numFmtId="0" fontId="118" fillId="0" borderId="0" xfId="0" applyFont="1"/>
    <xf numFmtId="0" fontId="119" fillId="0" borderId="0" xfId="0" applyFont="1"/>
    <xf numFmtId="0" fontId="119" fillId="0" borderId="0" xfId="0" applyFont="1" applyAlignment="1">
      <alignment vertical="center"/>
    </xf>
    <xf numFmtId="0" fontId="122" fillId="36" borderId="0" xfId="0" applyFont="1" applyFill="1" applyAlignment="1">
      <alignment horizontal="center" vertical="center"/>
    </xf>
    <xf numFmtId="181" fontId="123" fillId="36" borderId="0" xfId="4" applyNumberFormat="1" applyFont="1" applyFill="1" applyAlignment="1">
      <alignment horizontal="center" vertical="center"/>
    </xf>
    <xf numFmtId="181" fontId="124" fillId="36" borderId="0" xfId="4" applyNumberFormat="1" applyFont="1" applyFill="1" applyAlignment="1">
      <alignment horizontal="center" vertical="center"/>
    </xf>
    <xf numFmtId="180" fontId="125" fillId="36" borderId="0" xfId="0" applyNumberFormat="1" applyFont="1" applyFill="1" applyAlignment="1">
      <alignment horizontal="center" vertical="center"/>
    </xf>
    <xf numFmtId="181" fontId="126" fillId="36" borderId="0" xfId="4" applyNumberFormat="1" applyFont="1" applyFill="1" applyAlignment="1">
      <alignment horizontal="center" vertical="center"/>
    </xf>
    <xf numFmtId="180" fontId="127" fillId="0" borderId="0" xfId="0" applyNumberFormat="1" applyFont="1" applyAlignment="1">
      <alignment horizontal="right" vertical="center"/>
    </xf>
    <xf numFmtId="0" fontId="128" fillId="0" borderId="0" xfId="0" applyFont="1" applyAlignment="1">
      <alignment horizontal="center" vertical="center"/>
    </xf>
    <xf numFmtId="178" fontId="133" fillId="26" borderId="0" xfId="0" applyNumberFormat="1" applyFont="1" applyFill="1" applyBorder="1" applyAlignment="1">
      <alignment horizontal="right" vertical="top"/>
    </xf>
    <xf numFmtId="166" fontId="104" fillId="26" borderId="0" xfId="1" applyNumberFormat="1" applyFont="1" applyFill="1" applyBorder="1" applyAlignment="1">
      <alignment horizontal="right"/>
    </xf>
    <xf numFmtId="0" fontId="15" fillId="33" borderId="0" xfId="0" applyFont="1" applyFill="1" applyBorder="1" applyAlignment="1">
      <alignment horizontal="center" vertical="center"/>
    </xf>
    <xf numFmtId="178" fontId="81" fillId="21" borderId="62" xfId="0" applyNumberFormat="1" applyFont="1" applyFill="1" applyBorder="1" applyAlignment="1">
      <alignment horizontal="right" vertical="top"/>
    </xf>
    <xf numFmtId="178" fontId="82" fillId="21" borderId="63" xfId="0" applyNumberFormat="1" applyFont="1" applyFill="1" applyBorder="1" applyAlignment="1">
      <alignment horizontal="right" vertical="top"/>
    </xf>
    <xf numFmtId="178" fontId="82" fillId="21" borderId="75" xfId="0" applyNumberFormat="1" applyFont="1" applyFill="1" applyBorder="1" applyAlignment="1">
      <alignment horizontal="right" vertical="top"/>
    </xf>
    <xf numFmtId="180" fontId="112" fillId="36" borderId="0" xfId="0" applyNumberFormat="1" applyFont="1" applyFill="1" applyAlignment="1">
      <alignment horizontal="left" vertical="center"/>
    </xf>
    <xf numFmtId="180" fontId="115" fillId="36" borderId="0" xfId="0" applyNumberFormat="1" applyFont="1" applyFill="1" applyAlignment="1">
      <alignment horizontal="left" vertical="center"/>
    </xf>
    <xf numFmtId="0" fontId="114" fillId="36" borderId="0" xfId="0" applyFont="1" applyFill="1" applyAlignment="1">
      <alignment horizontal="center" vertical="center"/>
    </xf>
    <xf numFmtId="166" fontId="113" fillId="36" borderId="0" xfId="1" applyNumberFormat="1" applyFont="1" applyFill="1" applyAlignment="1">
      <alignment horizontal="center" vertical="center"/>
    </xf>
    <xf numFmtId="10" fontId="39" fillId="36" borderId="0" xfId="1" applyNumberFormat="1" applyFont="1" applyFill="1" applyAlignment="1">
      <alignment horizontal="center" vertical="center"/>
    </xf>
    <xf numFmtId="178" fontId="6" fillId="0" borderId="0" xfId="0" applyNumberFormat="1" applyFont="1"/>
    <xf numFmtId="0" fontId="119" fillId="0" borderId="0" xfId="0" applyFont="1" applyFill="1"/>
    <xf numFmtId="0" fontId="119" fillId="0" borderId="0" xfId="0" applyFont="1" applyFill="1" applyAlignment="1">
      <alignment horizontal="left" vertical="center"/>
    </xf>
    <xf numFmtId="0" fontId="119" fillId="0" borderId="0" xfId="0" applyFont="1" applyFill="1" applyAlignment="1">
      <alignment vertical="center"/>
    </xf>
    <xf numFmtId="0" fontId="131" fillId="0" borderId="0" xfId="0" applyFont="1" applyFill="1" applyAlignment="1">
      <alignment vertical="center"/>
    </xf>
    <xf numFmtId="0" fontId="129" fillId="0" borderId="0" xfId="0" applyFont="1" applyFill="1" applyAlignment="1">
      <alignment vertical="center"/>
    </xf>
    <xf numFmtId="0" fontId="129" fillId="0" borderId="0" xfId="0" applyFont="1" applyAlignment="1">
      <alignment vertical="center"/>
    </xf>
    <xf numFmtId="0" fontId="140" fillId="0" borderId="0" xfId="0" applyFont="1" applyAlignment="1">
      <alignment vertical="center"/>
    </xf>
    <xf numFmtId="0" fontId="132" fillId="0" borderId="0" xfId="0" applyFont="1" applyFill="1" applyAlignment="1">
      <alignment horizontal="left" vertical="center"/>
    </xf>
    <xf numFmtId="0" fontId="119" fillId="0" borderId="0" xfId="0" applyFont="1" applyFill="1" applyBorder="1" applyAlignment="1">
      <alignment horizontal="left" vertical="center" wrapText="1"/>
    </xf>
    <xf numFmtId="0" fontId="119" fillId="0" borderId="82" xfId="0" applyFont="1" applyFill="1" applyBorder="1" applyAlignment="1">
      <alignment vertical="center"/>
    </xf>
    <xf numFmtId="0" fontId="119" fillId="0" borderId="83" xfId="0" applyFont="1" applyFill="1" applyBorder="1" applyAlignment="1">
      <alignment vertical="center"/>
    </xf>
    <xf numFmtId="0" fontId="119" fillId="0" borderId="0" xfId="0" applyFont="1" applyFill="1" applyBorder="1" applyAlignment="1">
      <alignment vertical="center"/>
    </xf>
    <xf numFmtId="0" fontId="119" fillId="0" borderId="88" xfId="0" applyFont="1" applyFill="1" applyBorder="1" applyAlignment="1">
      <alignment vertical="center"/>
    </xf>
    <xf numFmtId="0" fontId="119" fillId="0" borderId="85" xfId="0" applyFont="1" applyFill="1" applyBorder="1" applyAlignment="1">
      <alignment vertical="center"/>
    </xf>
    <xf numFmtId="0" fontId="119" fillId="0" borderId="86" xfId="0" applyFont="1" applyFill="1" applyBorder="1" applyAlignment="1">
      <alignment vertical="center"/>
    </xf>
    <xf numFmtId="0" fontId="119" fillId="0" borderId="0" xfId="0" applyFont="1" applyBorder="1" applyAlignment="1">
      <alignment vertical="center"/>
    </xf>
    <xf numFmtId="0" fontId="119" fillId="3" borderId="0" xfId="0" applyFont="1" applyFill="1" applyBorder="1" applyAlignment="1">
      <alignment horizontal="center" vertical="center"/>
    </xf>
    <xf numFmtId="0" fontId="119" fillId="0" borderId="0" xfId="0" applyFont="1" applyBorder="1"/>
    <xf numFmtId="167" fontId="119" fillId="0" borderId="0" xfId="4" applyNumberFormat="1" applyFont="1" applyBorder="1" applyAlignment="1">
      <alignment horizontal="right" vertical="center"/>
    </xf>
    <xf numFmtId="167" fontId="119" fillId="26" borderId="0" xfId="0" applyNumberFormat="1" applyFont="1" applyFill="1" applyBorder="1"/>
    <xf numFmtId="167" fontId="119" fillId="26" borderId="0" xfId="0" applyNumberFormat="1" applyFont="1" applyFill="1" applyBorder="1" applyAlignment="1">
      <alignment vertical="center"/>
    </xf>
    <xf numFmtId="0" fontId="119" fillId="0" borderId="0" xfId="0" applyFont="1" applyBorder="1" applyAlignment="1">
      <alignment horizontal="right"/>
    </xf>
    <xf numFmtId="2" fontId="6" fillId="0" borderId="0" xfId="0" applyNumberFormat="1" applyFont="1"/>
    <xf numFmtId="0" fontId="119" fillId="0" borderId="77" xfId="0" applyFont="1" applyFill="1" applyBorder="1" applyAlignment="1">
      <alignment horizontal="left" vertical="center" indent="1"/>
    </xf>
    <xf numFmtId="0" fontId="119" fillId="0" borderId="77" xfId="0" applyFont="1" applyFill="1" applyBorder="1" applyAlignment="1">
      <alignment horizontal="left" indent="1"/>
    </xf>
    <xf numFmtId="0" fontId="119" fillId="0" borderId="0" xfId="0" applyFont="1" applyAlignment="1">
      <alignment horizontal="left" vertical="center" indent="1"/>
    </xf>
    <xf numFmtId="0" fontId="119" fillId="0" borderId="0" xfId="0" applyFont="1" applyAlignment="1">
      <alignment horizontal="left" indent="1"/>
    </xf>
    <xf numFmtId="0" fontId="139" fillId="0" borderId="0" xfId="0" applyFont="1" applyBorder="1" applyAlignment="1">
      <alignment horizontal="left" vertical="center" wrapText="1" indent="1"/>
    </xf>
    <xf numFmtId="0" fontId="119" fillId="0" borderId="0" xfId="0" applyFont="1" applyBorder="1" applyAlignment="1">
      <alignment horizontal="left" vertical="center" wrapText="1" indent="1"/>
    </xf>
    <xf numFmtId="0" fontId="119" fillId="0" borderId="81" xfId="0" applyFont="1" applyFill="1" applyBorder="1" applyAlignment="1">
      <alignment horizontal="left" vertical="center" indent="1"/>
    </xf>
    <xf numFmtId="0" fontId="119" fillId="0" borderId="87" xfId="0" applyFont="1" applyFill="1" applyBorder="1" applyAlignment="1">
      <alignment horizontal="left" vertical="center" indent="1"/>
    </xf>
    <xf numFmtId="0" fontId="119" fillId="0" borderId="84" xfId="0" applyFont="1" applyFill="1" applyBorder="1" applyAlignment="1">
      <alignment horizontal="left" vertical="center" indent="1"/>
    </xf>
    <xf numFmtId="0" fontId="136" fillId="0" borderId="81" xfId="0" applyFont="1" applyFill="1" applyBorder="1" applyAlignment="1">
      <alignment horizontal="left" vertical="center" indent="1"/>
    </xf>
    <xf numFmtId="0" fontId="131" fillId="0" borderId="0" xfId="0" applyFont="1"/>
    <xf numFmtId="167" fontId="119" fillId="0" borderId="0" xfId="0" applyNumberFormat="1" applyFont="1" applyBorder="1"/>
    <xf numFmtId="166" fontId="119" fillId="0" borderId="0" xfId="1" applyNumberFormat="1" applyFont="1"/>
    <xf numFmtId="14" fontId="43" fillId="35" borderId="0" xfId="0" applyNumberFormat="1" applyFont="1" applyFill="1" applyAlignment="1">
      <alignment horizontal="left"/>
    </xf>
    <xf numFmtId="3" fontId="23" fillId="0" borderId="0" xfId="0" applyNumberFormat="1" applyFont="1" applyAlignment="1">
      <alignment horizontal="center"/>
    </xf>
    <xf numFmtId="171" fontId="23" fillId="0" borderId="0" xfId="0" applyNumberFormat="1" applyFont="1" applyFill="1"/>
    <xf numFmtId="0" fontId="6" fillId="0" borderId="0" xfId="0" applyFont="1"/>
    <xf numFmtId="0" fontId="74" fillId="0" borderId="0" xfId="0" applyFont="1" applyAlignment="1">
      <alignment horizontal="left" vertical="center" indent="2"/>
    </xf>
    <xf numFmtId="0" fontId="44" fillId="0" borderId="0" xfId="0" applyFont="1" applyAlignment="1">
      <alignment vertical="center"/>
    </xf>
    <xf numFmtId="0" fontId="44" fillId="0" borderId="0" xfId="0" applyFont="1" applyAlignment="1">
      <alignment horizontal="right"/>
    </xf>
    <xf numFmtId="0" fontId="119" fillId="0" borderId="0" xfId="0" applyFont="1" applyAlignment="1">
      <alignment horizontal="right"/>
    </xf>
    <xf numFmtId="0" fontId="44" fillId="0" borderId="0" xfId="0" applyFont="1" applyAlignment="1">
      <alignment horizontal="left"/>
    </xf>
    <xf numFmtId="167" fontId="119" fillId="5" borderId="0" xfId="4" applyNumberFormat="1" applyFont="1" applyFill="1" applyAlignment="1">
      <alignment vertical="center"/>
    </xf>
    <xf numFmtId="14" fontId="141" fillId="0" borderId="0" xfId="0" applyNumberFormat="1" applyFont="1" applyAlignment="1">
      <alignment horizontal="left" vertical="center"/>
    </xf>
    <xf numFmtId="49" fontId="142" fillId="0" borderId="0" xfId="6" applyNumberFormat="1" applyFont="1" applyFill="1" applyBorder="1" applyAlignment="1">
      <alignment vertical="center"/>
    </xf>
    <xf numFmtId="165" fontId="55" fillId="11" borderId="19" xfId="0" applyNumberFormat="1" applyFont="1" applyFill="1" applyBorder="1" applyAlignment="1">
      <alignment horizontal="center" vertical="center"/>
    </xf>
    <xf numFmtId="165" fontId="55" fillId="0" borderId="19" xfId="0" applyNumberFormat="1" applyFont="1" applyFill="1" applyBorder="1" applyAlignment="1">
      <alignment horizontal="center" vertical="center"/>
    </xf>
    <xf numFmtId="165" fontId="47" fillId="12" borderId="37" xfId="0" applyNumberFormat="1" applyFont="1" applyFill="1" applyBorder="1" applyAlignment="1">
      <alignment horizontal="center" vertical="center"/>
    </xf>
    <xf numFmtId="0" fontId="34" fillId="11" borderId="7" xfId="0" applyFont="1" applyFill="1" applyBorder="1" applyAlignment="1">
      <alignment horizontal="left" vertical="center" wrapText="1" indent="1"/>
    </xf>
    <xf numFmtId="0" fontId="34" fillId="11" borderId="0" xfId="0" applyFont="1" applyFill="1" applyBorder="1" applyAlignment="1">
      <alignment horizontal="left" vertical="center" wrapText="1" indent="1"/>
    </xf>
    <xf numFmtId="0" fontId="34" fillId="11" borderId="25" xfId="0" applyFont="1" applyFill="1" applyBorder="1" applyAlignment="1">
      <alignment horizontal="left" vertical="center" wrapText="1" indent="1"/>
    </xf>
    <xf numFmtId="165" fontId="55" fillId="0" borderId="18" xfId="0" applyNumberFormat="1" applyFont="1" applyFill="1" applyBorder="1" applyAlignment="1">
      <alignment horizontal="center" vertical="center"/>
    </xf>
    <xf numFmtId="165" fontId="55" fillId="0" borderId="25" xfId="0" applyNumberFormat="1" applyFont="1" applyFill="1" applyBorder="1" applyAlignment="1">
      <alignment horizontal="center" vertical="center"/>
    </xf>
    <xf numFmtId="165" fontId="55" fillId="11" borderId="18" xfId="0" applyNumberFormat="1" applyFont="1" applyFill="1" applyBorder="1" applyAlignment="1">
      <alignment horizontal="center" vertical="center"/>
    </xf>
    <xf numFmtId="165" fontId="55" fillId="11" borderId="25" xfId="0" applyNumberFormat="1" applyFont="1" applyFill="1" applyBorder="1" applyAlignment="1">
      <alignment horizontal="center" vertical="center"/>
    </xf>
    <xf numFmtId="2" fontId="55" fillId="0" borderId="18"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170" fontId="55" fillId="11" borderId="19" xfId="0" applyNumberFormat="1" applyFont="1" applyFill="1" applyBorder="1" applyAlignment="1">
      <alignment horizontal="center" vertical="center"/>
    </xf>
    <xf numFmtId="2" fontId="55" fillId="11" borderId="52" xfId="0" applyNumberFormat="1" applyFont="1" applyFill="1" applyBorder="1" applyAlignment="1">
      <alignment horizontal="center" vertical="center"/>
    </xf>
    <xf numFmtId="2" fontId="55" fillId="11" borderId="53" xfId="0" applyNumberFormat="1" applyFont="1" applyFill="1" applyBorder="1" applyAlignment="1">
      <alignment horizontal="center" vertical="center"/>
    </xf>
    <xf numFmtId="2" fontId="55" fillId="0" borderId="30" xfId="0" applyNumberFormat="1" applyFont="1" applyFill="1" applyBorder="1" applyAlignment="1">
      <alignment horizontal="center" vertical="center"/>
    </xf>
    <xf numFmtId="2" fontId="55" fillId="0" borderId="32" xfId="0" applyNumberFormat="1" applyFont="1" applyFill="1" applyBorder="1" applyAlignment="1">
      <alignment horizontal="center" vertical="center"/>
    </xf>
    <xf numFmtId="170" fontId="55" fillId="0" borderId="19" xfId="0" applyNumberFormat="1" applyFont="1" applyFill="1" applyBorder="1" applyAlignment="1">
      <alignment horizontal="center" vertical="center"/>
    </xf>
    <xf numFmtId="171" fontId="55" fillId="11" borderId="18" xfId="0" applyNumberFormat="1" applyFont="1" applyFill="1" applyBorder="1" applyAlignment="1">
      <alignment horizontal="center" vertical="center"/>
    </xf>
    <xf numFmtId="171" fontId="55" fillId="11" borderId="25" xfId="0" applyNumberFormat="1" applyFont="1" applyFill="1" applyBorder="1" applyAlignment="1">
      <alignment horizontal="center" vertical="center"/>
    </xf>
    <xf numFmtId="165" fontId="34" fillId="0" borderId="24" xfId="0" applyNumberFormat="1" applyFont="1" applyFill="1" applyBorder="1" applyAlignment="1">
      <alignment horizontal="center" vertical="center"/>
    </xf>
    <xf numFmtId="165" fontId="34" fillId="0" borderId="0" xfId="0" applyNumberFormat="1" applyFont="1" applyFill="1" applyBorder="1" applyAlignment="1">
      <alignment horizontal="center" vertical="center"/>
    </xf>
    <xf numFmtId="165" fontId="34" fillId="11" borderId="24" xfId="0" applyNumberFormat="1" applyFont="1" applyFill="1" applyBorder="1" applyAlignment="1">
      <alignment horizontal="center" vertical="center"/>
    </xf>
    <xf numFmtId="165" fontId="34" fillId="11" borderId="0" xfId="0" applyNumberFormat="1" applyFont="1" applyFill="1" applyBorder="1" applyAlignment="1">
      <alignment horizontal="center" vertical="center"/>
    </xf>
    <xf numFmtId="0" fontId="34" fillId="0" borderId="0" xfId="0" applyFont="1" applyFill="1" applyBorder="1" applyAlignment="1">
      <alignment horizontal="left" vertical="center"/>
    </xf>
    <xf numFmtId="0" fontId="34" fillId="0" borderId="3" xfId="0" applyFont="1" applyFill="1" applyBorder="1" applyAlignment="1">
      <alignment horizontal="left" vertical="center"/>
    </xf>
    <xf numFmtId="0" fontId="39" fillId="12" borderId="9" xfId="0" applyFont="1" applyFill="1" applyBorder="1" applyAlignment="1">
      <alignment horizontal="center" textRotation="90" wrapText="1"/>
    </xf>
    <xf numFmtId="0" fontId="39" fillId="12" borderId="10" xfId="0" applyFont="1" applyFill="1" applyBorder="1" applyAlignment="1">
      <alignment horizontal="center" textRotation="90" wrapText="1"/>
    </xf>
    <xf numFmtId="165" fontId="55" fillId="11" borderId="41" xfId="0" applyNumberFormat="1" applyFont="1" applyFill="1" applyBorder="1" applyAlignment="1">
      <alignment horizontal="center" vertical="center"/>
    </xf>
    <xf numFmtId="2" fontId="55" fillId="11" borderId="18" xfId="0" applyNumberFormat="1" applyFont="1" applyFill="1" applyBorder="1" applyAlignment="1">
      <alignment horizontal="center" vertical="center"/>
    </xf>
    <xf numFmtId="2" fontId="55" fillId="11" borderId="0" xfId="0" applyNumberFormat="1" applyFont="1" applyFill="1" applyBorder="1" applyAlignment="1">
      <alignment horizontal="center" vertical="center"/>
    </xf>
    <xf numFmtId="165" fontId="48" fillId="12" borderId="9" xfId="0" applyNumberFormat="1" applyFont="1" applyFill="1" applyBorder="1" applyAlignment="1">
      <alignment horizontal="center" vertical="center"/>
    </xf>
    <xf numFmtId="2" fontId="48" fillId="12" borderId="36" xfId="0" applyNumberFormat="1" applyFont="1" applyFill="1" applyBorder="1" applyAlignment="1">
      <alignment horizontal="center" vertical="center"/>
    </xf>
    <xf numFmtId="2" fontId="48" fillId="12" borderId="37" xfId="0" applyNumberFormat="1" applyFont="1" applyFill="1" applyBorder="1" applyAlignment="1">
      <alignment horizontal="center" vertical="center"/>
    </xf>
    <xf numFmtId="165" fontId="48" fillId="12" borderId="5" xfId="0" applyNumberFormat="1" applyFont="1" applyFill="1" applyBorder="1" applyAlignment="1">
      <alignment horizontal="left" vertical="center" indent="1"/>
    </xf>
    <xf numFmtId="165" fontId="48" fillId="12" borderId="9" xfId="0" applyNumberFormat="1" applyFont="1" applyFill="1" applyBorder="1" applyAlignment="1">
      <alignment horizontal="left" vertical="center" indent="1"/>
    </xf>
    <xf numFmtId="165" fontId="55" fillId="0" borderId="27" xfId="0" applyNumberFormat="1" applyFont="1" applyFill="1" applyBorder="1" applyAlignment="1">
      <alignment horizontal="center" vertical="center"/>
    </xf>
    <xf numFmtId="165" fontId="55" fillId="0" borderId="60" xfId="0" applyNumberFormat="1" applyFont="1" applyFill="1" applyBorder="1" applyAlignment="1">
      <alignment horizontal="center" vertical="center"/>
    </xf>
    <xf numFmtId="0" fontId="39" fillId="12" borderId="37" xfId="0" applyFont="1" applyFill="1" applyBorder="1" applyAlignment="1">
      <alignment horizontal="center" textRotation="90" wrapText="1"/>
    </xf>
    <xf numFmtId="0" fontId="39" fillId="12" borderId="0" xfId="0" applyFont="1" applyFill="1" applyBorder="1" applyAlignment="1">
      <alignment horizontal="center" textRotation="90" wrapText="1"/>
    </xf>
    <xf numFmtId="0" fontId="34" fillId="0" borderId="10" xfId="0" applyFont="1" applyFill="1" applyBorder="1" applyAlignment="1">
      <alignment horizontal="left" vertical="center"/>
    </xf>
    <xf numFmtId="0" fontId="34" fillId="0" borderId="59" xfId="0" applyFont="1" applyFill="1" applyBorder="1" applyAlignment="1">
      <alignment horizontal="left" vertical="center"/>
    </xf>
    <xf numFmtId="0" fontId="34" fillId="11" borderId="3" xfId="0" applyFont="1" applyFill="1" applyBorder="1" applyAlignment="1">
      <alignment horizontal="left" vertical="center" wrapText="1" indent="1"/>
    </xf>
    <xf numFmtId="0" fontId="34" fillId="11" borderId="5" xfId="0" applyFont="1" applyFill="1" applyBorder="1" applyAlignment="1">
      <alignment horizontal="left" vertical="center" wrapText="1" indent="1"/>
    </xf>
    <xf numFmtId="0" fontId="34" fillId="11" borderId="9" xfId="0" applyFont="1" applyFill="1" applyBorder="1" applyAlignment="1">
      <alignment horizontal="left" vertical="center" wrapText="1" indent="1"/>
    </xf>
    <xf numFmtId="0" fontId="34" fillId="11" borderId="58" xfId="0" applyFont="1" applyFill="1" applyBorder="1" applyAlignment="1">
      <alignment horizontal="left" vertical="center" wrapText="1" indent="1"/>
    </xf>
    <xf numFmtId="0" fontId="39" fillId="12" borderId="5" xfId="0" applyFont="1" applyFill="1" applyBorder="1" applyAlignment="1">
      <alignment horizontal="center" vertical="center" wrapText="1"/>
    </xf>
    <xf numFmtId="0" fontId="39" fillId="12" borderId="9" xfId="0" applyFont="1" applyFill="1" applyBorder="1" applyAlignment="1">
      <alignment horizontal="center" vertical="center" wrapText="1"/>
    </xf>
    <xf numFmtId="0" fontId="17" fillId="7" borderId="0" xfId="0" applyFont="1" applyFill="1" applyAlignment="1">
      <alignment horizontal="right" vertical="center"/>
    </xf>
    <xf numFmtId="0" fontId="39" fillId="12" borderId="9" xfId="0" applyFont="1" applyFill="1" applyBorder="1" applyAlignment="1">
      <alignment horizontal="center" textRotation="90"/>
    </xf>
    <xf numFmtId="0" fontId="42" fillId="12" borderId="0" xfId="0" applyFont="1" applyFill="1" applyBorder="1" applyAlignment="1">
      <alignment horizontal="center" textRotation="90" wrapText="1"/>
    </xf>
    <xf numFmtId="0" fontId="42" fillId="12" borderId="10" xfId="0" applyFont="1" applyFill="1" applyBorder="1" applyAlignment="1">
      <alignment horizontal="center" textRotation="90" wrapText="1"/>
    </xf>
    <xf numFmtId="165" fontId="34" fillId="11" borderId="23" xfId="0" applyNumberFormat="1" applyFont="1" applyFill="1" applyBorder="1" applyAlignment="1">
      <alignment horizontal="center" vertical="center"/>
    </xf>
    <xf numFmtId="165" fontId="34" fillId="11" borderId="9" xfId="0" applyNumberFormat="1" applyFont="1" applyFill="1" applyBorder="1" applyAlignment="1">
      <alignment horizontal="center" vertical="center"/>
    </xf>
    <xf numFmtId="0" fontId="39" fillId="12" borderId="10" xfId="0" applyFont="1" applyFill="1" applyBorder="1" applyAlignment="1">
      <alignment horizontal="center"/>
    </xf>
    <xf numFmtId="170" fontId="55" fillId="11" borderId="39" xfId="0" applyNumberFormat="1" applyFont="1" applyFill="1" applyBorder="1" applyAlignment="1">
      <alignment horizontal="center" vertical="center"/>
    </xf>
    <xf numFmtId="0" fontId="39" fillId="12" borderId="33" xfId="0" applyFont="1" applyFill="1" applyBorder="1" applyAlignment="1">
      <alignment horizontal="center" textRotation="90"/>
    </xf>
    <xf numFmtId="0" fontId="39" fillId="12" borderId="28" xfId="0" applyFont="1" applyFill="1" applyBorder="1" applyAlignment="1">
      <alignment horizontal="left" vertical="center" wrapText="1" indent="3"/>
    </xf>
    <xf numFmtId="0" fontId="39" fillId="12" borderId="9" xfId="0" applyFont="1" applyFill="1" applyBorder="1" applyAlignment="1">
      <alignment horizontal="left" vertical="center" wrapText="1" indent="3"/>
    </xf>
    <xf numFmtId="0" fontId="39" fillId="12" borderId="42" xfId="0" applyFont="1" applyFill="1" applyBorder="1" applyAlignment="1">
      <alignment horizontal="left" vertical="center" wrapText="1" indent="3"/>
    </xf>
    <xf numFmtId="0" fontId="39" fillId="12" borderId="33" xfId="0" applyFont="1" applyFill="1" applyBorder="1" applyAlignment="1">
      <alignment horizontal="left" vertical="center" wrapText="1" indent="3"/>
    </xf>
    <xf numFmtId="0" fontId="39" fillId="12" borderId="33" xfId="0" applyFont="1" applyFill="1" applyBorder="1" applyAlignment="1">
      <alignment horizontal="center" textRotation="90" wrapText="1"/>
    </xf>
    <xf numFmtId="165" fontId="55" fillId="11" borderId="18" xfId="1" applyNumberFormat="1" applyFont="1" applyFill="1" applyBorder="1" applyAlignment="1">
      <alignment horizontal="center" vertical="center"/>
    </xf>
    <xf numFmtId="165" fontId="55" fillId="11" borderId="0" xfId="1" applyNumberFormat="1" applyFont="1" applyFill="1" applyBorder="1" applyAlignment="1">
      <alignment horizontal="center" vertical="center"/>
    </xf>
    <xf numFmtId="165" fontId="55" fillId="11" borderId="25" xfId="1" applyNumberFormat="1" applyFont="1" applyFill="1" applyBorder="1" applyAlignment="1">
      <alignment horizontal="center" vertical="center"/>
    </xf>
    <xf numFmtId="0" fontId="34" fillId="12" borderId="18" xfId="0" applyFont="1" applyFill="1" applyBorder="1" applyAlignment="1">
      <alignment horizontal="center" vertical="center" wrapText="1"/>
    </xf>
    <xf numFmtId="0" fontId="34" fillId="12" borderId="0" xfId="0" applyFont="1" applyFill="1" applyBorder="1" applyAlignment="1">
      <alignment horizontal="center" vertical="center" wrapText="1"/>
    </xf>
    <xf numFmtId="0" fontId="34" fillId="12" borderId="3" xfId="0" applyFont="1" applyFill="1" applyBorder="1" applyAlignment="1">
      <alignment horizontal="center" vertical="center" wrapText="1"/>
    </xf>
    <xf numFmtId="170" fontId="55" fillId="0" borderId="40" xfId="0" applyNumberFormat="1" applyFont="1" applyFill="1" applyBorder="1" applyAlignment="1">
      <alignment horizontal="center" vertical="center"/>
    </xf>
    <xf numFmtId="0" fontId="34" fillId="0" borderId="18" xfId="0" applyFont="1" applyFill="1" applyBorder="1" applyAlignment="1">
      <alignment horizontal="left" vertical="center" wrapText="1" indent="2"/>
    </xf>
    <xf numFmtId="0" fontId="34" fillId="0" borderId="0" xfId="0" applyFont="1" applyFill="1" applyBorder="1" applyAlignment="1">
      <alignment horizontal="left" vertical="center" wrapText="1" indent="2"/>
    </xf>
    <xf numFmtId="175" fontId="55" fillId="0" borderId="19" xfId="0" applyNumberFormat="1" applyFont="1" applyFill="1" applyBorder="1" applyAlignment="1">
      <alignment horizontal="center" vertical="center"/>
    </xf>
    <xf numFmtId="0" fontId="47" fillId="12" borderId="9" xfId="0" applyFont="1" applyFill="1" applyBorder="1" applyAlignment="1">
      <alignment horizontal="left" vertical="center" wrapText="1" indent="1"/>
    </xf>
    <xf numFmtId="165" fontId="47" fillId="12" borderId="9" xfId="0" applyNumberFormat="1" applyFont="1" applyFill="1" applyBorder="1" applyAlignment="1">
      <alignment horizontal="center" vertical="center"/>
    </xf>
    <xf numFmtId="171" fontId="47" fillId="12" borderId="36" xfId="0" applyNumberFormat="1" applyFont="1" applyFill="1" applyBorder="1" applyAlignment="1">
      <alignment horizontal="center" vertical="center"/>
    </xf>
    <xf numFmtId="171" fontId="47" fillId="12" borderId="37" xfId="0" applyNumberFormat="1" applyFont="1" applyFill="1" applyBorder="1" applyAlignment="1">
      <alignment horizontal="center" vertical="center"/>
    </xf>
    <xf numFmtId="175" fontId="55" fillId="11" borderId="19" xfId="0" applyNumberFormat="1" applyFont="1" applyFill="1" applyBorder="1" applyAlignment="1">
      <alignment horizontal="center" vertical="center"/>
    </xf>
    <xf numFmtId="165" fontId="55" fillId="11" borderId="28" xfId="0" applyNumberFormat="1" applyFont="1" applyFill="1" applyBorder="1" applyAlignment="1">
      <alignment horizontal="center" vertical="center"/>
    </xf>
    <xf numFmtId="165" fontId="55" fillId="11" borderId="31" xfId="0" applyNumberFormat="1" applyFont="1" applyFill="1" applyBorder="1" applyAlignment="1">
      <alignment horizontal="center" vertical="center"/>
    </xf>
    <xf numFmtId="1" fontId="55" fillId="11" borderId="36" xfId="0" applyNumberFormat="1" applyFont="1" applyFill="1" applyBorder="1" applyAlignment="1">
      <alignment horizontal="center" vertical="center"/>
    </xf>
    <xf numFmtId="1" fontId="55" fillId="11" borderId="37" xfId="0" applyNumberFormat="1" applyFont="1" applyFill="1" applyBorder="1" applyAlignment="1">
      <alignment horizontal="center" vertical="center"/>
    </xf>
    <xf numFmtId="1" fontId="55" fillId="0" borderId="18" xfId="0" applyNumberFormat="1" applyFont="1" applyFill="1" applyBorder="1" applyAlignment="1">
      <alignment horizontal="center" vertical="center"/>
    </xf>
    <xf numFmtId="1" fontId="55" fillId="0" borderId="0" xfId="0" applyNumberFormat="1" applyFont="1" applyFill="1" applyBorder="1" applyAlignment="1">
      <alignment horizontal="center" vertical="center"/>
    </xf>
    <xf numFmtId="0" fontId="39" fillId="12" borderId="8" xfId="0" applyFont="1" applyFill="1" applyBorder="1" applyAlignment="1">
      <alignment horizontal="center" vertical="center" wrapText="1"/>
    </xf>
    <xf numFmtId="0" fontId="39" fillId="12" borderId="10" xfId="0" applyFont="1" applyFill="1" applyBorder="1" applyAlignment="1">
      <alignment horizontal="center" vertical="center" wrapText="1"/>
    </xf>
    <xf numFmtId="0" fontId="34" fillId="11" borderId="31" xfId="0" applyFont="1" applyFill="1" applyBorder="1" applyAlignment="1">
      <alignment horizontal="left" vertical="center" wrapText="1" indent="1"/>
    </xf>
    <xf numFmtId="0" fontId="34" fillId="0" borderId="7" xfId="0" applyFont="1" applyFill="1" applyBorder="1" applyAlignment="1">
      <alignment horizontal="left" vertical="center" indent="5"/>
    </xf>
    <xf numFmtId="0" fontId="34" fillId="0" borderId="0" xfId="0" applyFont="1" applyFill="1" applyBorder="1" applyAlignment="1">
      <alignment horizontal="left" vertical="center" indent="5"/>
    </xf>
    <xf numFmtId="0" fontId="34" fillId="0" borderId="25" xfId="0" applyFont="1" applyFill="1" applyBorder="1" applyAlignment="1">
      <alignment horizontal="left" vertical="center" indent="5"/>
    </xf>
    <xf numFmtId="2" fontId="55" fillId="0" borderId="25" xfId="0" applyNumberFormat="1" applyFont="1" applyFill="1" applyBorder="1" applyAlignment="1">
      <alignment horizontal="center" vertical="center"/>
    </xf>
    <xf numFmtId="0" fontId="17" fillId="7" borderId="0" xfId="0" applyFont="1" applyFill="1" applyAlignment="1">
      <alignment horizontal="center" vertical="center"/>
    </xf>
    <xf numFmtId="175" fontId="55" fillId="0" borderId="40" xfId="0" applyNumberFormat="1" applyFont="1" applyFill="1" applyBorder="1" applyAlignment="1">
      <alignment horizontal="center" vertical="center"/>
    </xf>
    <xf numFmtId="175" fontId="47" fillId="12" borderId="36" xfId="0" applyNumberFormat="1" applyFont="1" applyFill="1" applyBorder="1" applyAlignment="1">
      <alignment horizontal="center" vertical="center"/>
    </xf>
    <xf numFmtId="175" fontId="47" fillId="12" borderId="37" xfId="0" applyNumberFormat="1" applyFont="1" applyFill="1" applyBorder="1" applyAlignment="1">
      <alignment horizontal="center" vertical="center"/>
    </xf>
    <xf numFmtId="175" fontId="47" fillId="12" borderId="38" xfId="0" applyNumberFormat="1" applyFont="1" applyFill="1" applyBorder="1" applyAlignment="1">
      <alignment horizontal="center" vertical="center"/>
    </xf>
    <xf numFmtId="0" fontId="34" fillId="0" borderId="18" xfId="0" applyFont="1" applyFill="1" applyBorder="1" applyAlignment="1">
      <alignment horizontal="left" vertical="center" wrapText="1" indent="1"/>
    </xf>
    <xf numFmtId="0" fontId="34" fillId="0" borderId="0" xfId="0" applyFont="1" applyFill="1" applyBorder="1" applyAlignment="1">
      <alignment horizontal="left" vertical="center" wrapText="1" indent="1"/>
    </xf>
    <xf numFmtId="0" fontId="34" fillId="0" borderId="3" xfId="0" applyFont="1" applyFill="1" applyBorder="1" applyAlignment="1">
      <alignment horizontal="left" vertical="center" wrapText="1" indent="1"/>
    </xf>
    <xf numFmtId="0" fontId="34" fillId="0" borderId="3" xfId="0" applyFont="1" applyFill="1" applyBorder="1" applyAlignment="1">
      <alignment horizontal="left" vertical="center" wrapText="1" indent="2"/>
    </xf>
    <xf numFmtId="0" fontId="34" fillId="11" borderId="18" xfId="0" applyFont="1" applyFill="1" applyBorder="1" applyAlignment="1">
      <alignment horizontal="left" vertical="center" wrapText="1" indent="1"/>
    </xf>
    <xf numFmtId="0" fontId="34" fillId="11" borderId="18" xfId="0" applyFont="1" applyFill="1" applyBorder="1" applyAlignment="1">
      <alignment horizontal="left" wrapText="1" indent="2"/>
    </xf>
    <xf numFmtId="0" fontId="34" fillId="11" borderId="0" xfId="0" applyFont="1" applyFill="1" applyBorder="1" applyAlignment="1">
      <alignment horizontal="left" wrapText="1" indent="2"/>
    </xf>
    <xf numFmtId="0" fontId="34" fillId="11" borderId="3" xfId="0" applyFont="1" applyFill="1" applyBorder="1" applyAlignment="1">
      <alignment horizontal="left" wrapText="1" indent="2"/>
    </xf>
    <xf numFmtId="0" fontId="34" fillId="11" borderId="18" xfId="0" applyFont="1" applyFill="1" applyBorder="1" applyAlignment="1">
      <alignment horizontal="left" vertical="center" wrapText="1" indent="2"/>
    </xf>
    <xf numFmtId="0" fontId="34" fillId="11" borderId="0" xfId="0" applyFont="1" applyFill="1" applyBorder="1" applyAlignment="1">
      <alignment horizontal="left" vertical="center" wrapText="1" indent="2"/>
    </xf>
    <xf numFmtId="0" fontId="34" fillId="11" borderId="3" xfId="0" applyFont="1" applyFill="1" applyBorder="1" applyAlignment="1">
      <alignment horizontal="left" vertical="center" wrapText="1" indent="2"/>
    </xf>
    <xf numFmtId="0" fontId="34" fillId="11" borderId="18" xfId="0" applyFont="1" applyFill="1" applyBorder="1" applyAlignment="1">
      <alignment horizontal="left" vertical="top" wrapText="1" indent="2"/>
    </xf>
    <xf numFmtId="0" fontId="34" fillId="11" borderId="0" xfId="0" applyFont="1" applyFill="1" applyBorder="1" applyAlignment="1">
      <alignment horizontal="left" vertical="top" wrapText="1" indent="2"/>
    </xf>
    <xf numFmtId="0" fontId="34" fillId="11" borderId="3" xfId="0" applyFont="1" applyFill="1" applyBorder="1" applyAlignment="1">
      <alignment horizontal="left" vertical="top" wrapText="1" indent="2"/>
    </xf>
    <xf numFmtId="0" fontId="34" fillId="0" borderId="18" xfId="0" applyFont="1" applyFill="1" applyBorder="1" applyAlignment="1">
      <alignment horizontal="left" wrapText="1" indent="1"/>
    </xf>
    <xf numFmtId="0" fontId="34" fillId="0" borderId="0" xfId="0" applyFont="1" applyFill="1" applyBorder="1" applyAlignment="1">
      <alignment horizontal="left" wrapText="1" indent="1"/>
    </xf>
    <xf numFmtId="0" fontId="34" fillId="0" borderId="3" xfId="0" applyFont="1" applyFill="1" applyBorder="1" applyAlignment="1">
      <alignment horizontal="left" wrapText="1" indent="1"/>
    </xf>
    <xf numFmtId="0" fontId="34" fillId="0" borderId="18" xfId="0" applyFont="1" applyFill="1" applyBorder="1" applyAlignment="1">
      <alignment horizontal="left" wrapText="1" indent="2"/>
    </xf>
    <xf numFmtId="0" fontId="34" fillId="0" borderId="0" xfId="0" applyFont="1" applyFill="1" applyBorder="1" applyAlignment="1">
      <alignment horizontal="left" wrapText="1" indent="2"/>
    </xf>
    <xf numFmtId="0" fontId="34" fillId="0" borderId="3" xfId="0" applyFont="1" applyFill="1" applyBorder="1" applyAlignment="1">
      <alignment horizontal="left" wrapText="1" indent="2"/>
    </xf>
    <xf numFmtId="0" fontId="34" fillId="0" borderId="18" xfId="0" applyFont="1" applyFill="1" applyBorder="1" applyAlignment="1">
      <alignment horizontal="left" vertical="top" wrapText="1" indent="2"/>
    </xf>
    <xf numFmtId="0" fontId="34" fillId="0" borderId="0" xfId="0" applyFont="1" applyFill="1" applyBorder="1" applyAlignment="1">
      <alignment horizontal="left" vertical="top" wrapText="1" indent="2"/>
    </xf>
    <xf numFmtId="0" fontId="34" fillId="0" borderId="3" xfId="0" applyFont="1" applyFill="1" applyBorder="1" applyAlignment="1">
      <alignment horizontal="left" vertical="top" wrapText="1" indent="2"/>
    </xf>
    <xf numFmtId="165" fontId="34" fillId="11" borderId="35" xfId="0" applyNumberFormat="1" applyFont="1" applyFill="1" applyBorder="1" applyAlignment="1">
      <alignment horizontal="center" vertical="center"/>
    </xf>
    <xf numFmtId="9" fontId="34" fillId="11" borderId="35" xfId="0" applyNumberFormat="1" applyFont="1" applyFill="1" applyBorder="1" applyAlignment="1">
      <alignment horizontal="center" vertical="center" wrapText="1"/>
    </xf>
    <xf numFmtId="0" fontId="39" fillId="12" borderId="36" xfId="0" applyFont="1" applyFill="1" applyBorder="1" applyAlignment="1">
      <alignment horizontal="center" textRotation="90" wrapText="1"/>
    </xf>
    <xf numFmtId="0" fontId="39" fillId="12" borderId="18" xfId="0" applyFont="1" applyFill="1" applyBorder="1" applyAlignment="1">
      <alignment horizontal="center" textRotation="90" wrapText="1"/>
    </xf>
    <xf numFmtId="165" fontId="55" fillId="11" borderId="39" xfId="0" applyNumberFormat="1" applyFont="1" applyFill="1" applyBorder="1" applyAlignment="1">
      <alignment horizontal="center" vertical="center"/>
    </xf>
    <xf numFmtId="2" fontId="55" fillId="0" borderId="19" xfId="0" applyNumberFormat="1" applyFont="1" applyFill="1" applyBorder="1" applyAlignment="1">
      <alignment horizontal="center" vertical="center"/>
    </xf>
    <xf numFmtId="2" fontId="55" fillId="11" borderId="19" xfId="0" applyNumberFormat="1" applyFont="1" applyFill="1" applyBorder="1" applyAlignment="1">
      <alignment horizontal="center" vertical="center"/>
    </xf>
    <xf numFmtId="165" fontId="55" fillId="0" borderId="18" xfId="1" applyNumberFormat="1" applyFont="1" applyFill="1" applyBorder="1" applyAlignment="1">
      <alignment horizontal="center" vertical="center"/>
    </xf>
    <xf numFmtId="165" fontId="55" fillId="0" borderId="0" xfId="1" applyNumberFormat="1" applyFont="1" applyFill="1" applyBorder="1" applyAlignment="1">
      <alignment horizontal="center" vertical="center"/>
    </xf>
    <xf numFmtId="165" fontId="55" fillId="0" borderId="25" xfId="1" applyNumberFormat="1" applyFont="1" applyFill="1" applyBorder="1" applyAlignment="1">
      <alignment horizontal="center" vertical="center"/>
    </xf>
    <xf numFmtId="0" fontId="42" fillId="12" borderId="33" xfId="0" applyFont="1" applyFill="1" applyBorder="1" applyAlignment="1">
      <alignment horizontal="center" textRotation="90" wrapText="1"/>
    </xf>
    <xf numFmtId="175" fontId="55" fillId="11" borderId="36" xfId="0" applyNumberFormat="1" applyFont="1" applyFill="1" applyBorder="1" applyAlignment="1">
      <alignment horizontal="center" vertical="center"/>
    </xf>
    <xf numFmtId="175" fontId="55" fillId="11" borderId="37" xfId="0" applyNumberFormat="1" applyFont="1" applyFill="1" applyBorder="1" applyAlignment="1">
      <alignment horizontal="center" vertical="center"/>
    </xf>
    <xf numFmtId="175" fontId="55" fillId="11" borderId="38" xfId="0" applyNumberFormat="1" applyFont="1" applyFill="1" applyBorder="1" applyAlignment="1">
      <alignment horizontal="center" vertical="center"/>
    </xf>
    <xf numFmtId="1" fontId="55" fillId="11" borderId="18" xfId="0" applyNumberFormat="1" applyFont="1" applyFill="1" applyBorder="1" applyAlignment="1">
      <alignment horizontal="center" vertical="center"/>
    </xf>
    <xf numFmtId="1" fontId="55" fillId="11" borderId="0" xfId="0" applyNumberFormat="1" applyFont="1" applyFill="1" applyBorder="1" applyAlignment="1">
      <alignment horizontal="center" vertical="center"/>
    </xf>
    <xf numFmtId="1" fontId="55" fillId="0" borderId="27" xfId="0" applyNumberFormat="1" applyFont="1" applyFill="1" applyBorder="1" applyAlignment="1">
      <alignment horizontal="center" vertical="center"/>
    </xf>
    <xf numFmtId="1" fontId="55" fillId="0" borderId="10" xfId="0" applyNumberFormat="1" applyFont="1" applyFill="1" applyBorder="1" applyAlignment="1">
      <alignment horizontal="center" vertical="center"/>
    </xf>
    <xf numFmtId="165" fontId="47" fillId="12" borderId="37" xfId="1" applyNumberFormat="1" applyFont="1" applyFill="1" applyBorder="1" applyAlignment="1">
      <alignment horizontal="center" vertical="center"/>
    </xf>
    <xf numFmtId="2" fontId="47" fillId="12" borderId="37" xfId="0" applyNumberFormat="1" applyFont="1" applyFill="1" applyBorder="1" applyAlignment="1">
      <alignment horizontal="center" vertical="center"/>
    </xf>
    <xf numFmtId="3" fontId="47" fillId="12" borderId="9" xfId="0" applyNumberFormat="1" applyFont="1" applyFill="1" applyBorder="1" applyAlignment="1">
      <alignment horizontal="center" vertical="center"/>
    </xf>
    <xf numFmtId="165" fontId="55" fillId="11" borderId="36" xfId="1" applyNumberFormat="1" applyFont="1" applyFill="1" applyBorder="1" applyAlignment="1">
      <alignment horizontal="center" vertical="center"/>
    </xf>
    <xf numFmtId="165" fontId="55" fillId="11" borderId="37" xfId="1" applyNumberFormat="1" applyFont="1" applyFill="1" applyBorder="1" applyAlignment="1">
      <alignment horizontal="center" vertical="center"/>
    </xf>
    <xf numFmtId="165" fontId="55" fillId="11" borderId="38" xfId="1" applyNumberFormat="1" applyFont="1" applyFill="1" applyBorder="1" applyAlignment="1">
      <alignment horizontal="center" vertical="center"/>
    </xf>
    <xf numFmtId="0" fontId="39" fillId="12" borderId="38" xfId="0" applyFont="1" applyFill="1" applyBorder="1" applyAlignment="1">
      <alignment horizontal="center" textRotation="90" wrapText="1"/>
    </xf>
    <xf numFmtId="0" fontId="39" fillId="12" borderId="25" xfId="0" applyFont="1" applyFill="1" applyBorder="1" applyAlignment="1">
      <alignment horizontal="center" textRotation="90" wrapText="1"/>
    </xf>
    <xf numFmtId="2" fontId="55" fillId="11" borderId="39" xfId="0" applyNumberFormat="1" applyFont="1" applyFill="1" applyBorder="1" applyAlignment="1">
      <alignment horizontal="center" vertical="center"/>
    </xf>
    <xf numFmtId="0" fontId="39" fillId="12" borderId="42" xfId="0" applyFont="1" applyFill="1" applyBorder="1" applyAlignment="1">
      <alignment horizontal="center" textRotation="90" wrapText="1"/>
    </xf>
    <xf numFmtId="166" fontId="34" fillId="0" borderId="35" xfId="0" applyNumberFormat="1" applyFont="1" applyFill="1" applyBorder="1" applyAlignment="1">
      <alignment horizontal="center" vertical="center" wrapText="1"/>
    </xf>
    <xf numFmtId="0" fontId="6" fillId="6" borderId="0" xfId="0" applyFont="1" applyFill="1" applyBorder="1" applyAlignment="1">
      <alignment horizontal="left" vertical="center" wrapText="1"/>
    </xf>
    <xf numFmtId="0" fontId="6" fillId="3" borderId="61" xfId="0" applyFont="1" applyFill="1" applyBorder="1" applyAlignment="1">
      <alignment vertical="center"/>
    </xf>
    <xf numFmtId="0" fontId="6" fillId="3" borderId="65" xfId="0" applyFont="1" applyFill="1" applyBorder="1" applyAlignment="1">
      <alignment vertical="center"/>
    </xf>
    <xf numFmtId="0" fontId="6" fillId="3" borderId="66" xfId="0" applyFont="1" applyFill="1" applyBorder="1" applyAlignment="1">
      <alignment vertical="center"/>
    </xf>
    <xf numFmtId="0" fontId="105" fillId="6" borderId="0" xfId="0" applyFont="1" applyFill="1" applyAlignment="1">
      <alignment horizontal="center" vertical="center" wrapText="1"/>
    </xf>
    <xf numFmtId="0" fontId="104" fillId="6" borderId="0" xfId="0" applyFont="1" applyFill="1" applyAlignment="1">
      <alignment horizontal="center" vertical="center"/>
    </xf>
    <xf numFmtId="165" fontId="76" fillId="12" borderId="42" xfId="0" applyNumberFormat="1" applyFont="1" applyFill="1" applyBorder="1" applyAlignment="1">
      <alignment horizontal="left" vertical="center"/>
    </xf>
    <xf numFmtId="165" fontId="76" fillId="12" borderId="33" xfId="0" applyNumberFormat="1" applyFont="1" applyFill="1" applyBorder="1" applyAlignment="1">
      <alignment horizontal="left" vertical="center"/>
    </xf>
    <xf numFmtId="165" fontId="76" fillId="12" borderId="33" xfId="0" applyNumberFormat="1" applyFont="1" applyFill="1" applyBorder="1" applyAlignment="1">
      <alignment horizontal="center" vertical="center"/>
    </xf>
    <xf numFmtId="165" fontId="76" fillId="12" borderId="51" xfId="0" applyNumberFormat="1" applyFont="1" applyFill="1" applyBorder="1" applyAlignment="1">
      <alignment horizontal="center" vertical="center"/>
    </xf>
    <xf numFmtId="0" fontId="74" fillId="0" borderId="0" xfId="0" applyFont="1" applyFill="1" applyBorder="1" applyAlignment="1">
      <alignment horizontal="left" vertical="center"/>
    </xf>
    <xf numFmtId="0" fontId="74" fillId="0" borderId="50" xfId="0" applyFont="1" applyFill="1" applyBorder="1" applyAlignment="1">
      <alignment horizontal="left" vertical="center"/>
    </xf>
    <xf numFmtId="0" fontId="74" fillId="11" borderId="18" xfId="0" applyFont="1" applyFill="1" applyBorder="1" applyAlignment="1">
      <alignment horizontal="left" vertical="center" wrapText="1" indent="1"/>
    </xf>
    <xf numFmtId="0" fontId="74" fillId="11" borderId="0" xfId="0" applyFont="1" applyFill="1" applyBorder="1" applyAlignment="1">
      <alignment horizontal="left" vertical="center" wrapText="1" indent="1"/>
    </xf>
    <xf numFmtId="0" fontId="74" fillId="11" borderId="50" xfId="0" applyFont="1" applyFill="1" applyBorder="1" applyAlignment="1">
      <alignment horizontal="left" vertical="center" wrapText="1" indent="1"/>
    </xf>
    <xf numFmtId="0" fontId="0" fillId="5" borderId="0" xfId="0" applyFill="1" applyAlignment="1">
      <alignment horizontal="center" vertical="center" wrapText="1"/>
    </xf>
    <xf numFmtId="0" fontId="0" fillId="6" borderId="0" xfId="0" applyFill="1" applyAlignment="1">
      <alignment horizontal="center" vertical="center"/>
    </xf>
    <xf numFmtId="0" fontId="74" fillId="11" borderId="36" xfId="0" applyFont="1" applyFill="1" applyBorder="1" applyAlignment="1">
      <alignment horizontal="left" vertical="center" wrapText="1" indent="1"/>
    </xf>
    <xf numFmtId="0" fontId="74" fillId="11" borderId="37" xfId="0" applyFont="1" applyFill="1" applyBorder="1" applyAlignment="1">
      <alignment horizontal="left" vertical="center" wrapText="1" indent="1"/>
    </xf>
    <xf numFmtId="0" fontId="74" fillId="11" borderId="49" xfId="0" applyFont="1" applyFill="1" applyBorder="1" applyAlignment="1">
      <alignment horizontal="left" vertical="center" wrapText="1" indent="1"/>
    </xf>
    <xf numFmtId="0" fontId="6" fillId="21" borderId="33" xfId="0" applyFont="1" applyFill="1" applyBorder="1" applyAlignment="1">
      <alignment horizontal="left" vertical="center" wrapText="1"/>
    </xf>
    <xf numFmtId="0" fontId="45" fillId="6" borderId="0" xfId="0" applyFont="1" applyFill="1" applyAlignment="1">
      <alignment horizontal="left" vertical="center" wrapText="1"/>
    </xf>
    <xf numFmtId="0" fontId="23" fillId="6" borderId="0" xfId="0" applyFont="1" applyFill="1" applyAlignment="1">
      <alignment horizontal="left" vertical="center" wrapText="1"/>
    </xf>
    <xf numFmtId="0" fontId="6" fillId="21" borderId="0" xfId="0" applyFont="1" applyFill="1" applyAlignment="1">
      <alignment horizontal="center" vertical="center" wrapText="1"/>
    </xf>
    <xf numFmtId="0" fontId="6" fillId="21" borderId="54" xfId="0" applyFont="1" applyFill="1" applyBorder="1" applyAlignment="1">
      <alignment horizontal="center" vertical="center" wrapText="1"/>
    </xf>
    <xf numFmtId="0" fontId="6" fillId="21" borderId="0"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6" fillId="6"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34" borderId="0" xfId="0" applyFont="1" applyFill="1" applyAlignment="1">
      <alignment horizontal="left" vertical="center" wrapText="1"/>
    </xf>
    <xf numFmtId="0" fontId="7" fillId="21" borderId="54" xfId="0" applyFont="1" applyFill="1" applyBorder="1" applyAlignment="1">
      <alignment horizontal="center" vertical="center" wrapText="1"/>
    </xf>
    <xf numFmtId="0" fontId="7" fillId="21" borderId="0" xfId="0" applyFont="1" applyFill="1" applyAlignment="1">
      <alignment horizontal="center" vertical="center" wrapText="1"/>
    </xf>
    <xf numFmtId="0" fontId="110"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76" xfId="0" applyFont="1" applyFill="1" applyBorder="1" applyAlignment="1">
      <alignment horizontal="center" vertical="center" wrapText="1"/>
    </xf>
    <xf numFmtId="0" fontId="6" fillId="6" borderId="17" xfId="0" applyFont="1" applyFill="1" applyBorder="1" applyAlignment="1">
      <alignment horizontal="left" vertical="center" wrapText="1"/>
    </xf>
    <xf numFmtId="0" fontId="0" fillId="6" borderId="17" xfId="0" applyFill="1" applyBorder="1" applyAlignment="1">
      <alignment horizontal="center" vertical="center"/>
    </xf>
    <xf numFmtId="0" fontId="95" fillId="6" borderId="17" xfId="0" applyFont="1" applyFill="1" applyBorder="1" applyAlignment="1">
      <alignment horizontal="center" vertical="center" wrapText="1"/>
    </xf>
    <xf numFmtId="0" fontId="6" fillId="6" borderId="17" xfId="0" applyFont="1" applyFill="1" applyBorder="1" applyAlignment="1">
      <alignment horizontal="center" vertical="center"/>
    </xf>
    <xf numFmtId="1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99" fillId="6" borderId="17" xfId="0" applyFont="1" applyFill="1" applyBorder="1" applyAlignment="1">
      <alignment horizontal="center" vertical="center" wrapText="1"/>
    </xf>
    <xf numFmtId="0" fontId="53" fillId="6" borderId="17" xfId="0" applyFont="1" applyFill="1" applyBorder="1" applyAlignment="1">
      <alignment vertical="center"/>
    </xf>
    <xf numFmtId="0" fontId="6" fillId="0" borderId="0" xfId="0" applyFont="1" applyAlignment="1">
      <alignment vertical="center"/>
    </xf>
    <xf numFmtId="0" fontId="6" fillId="0" borderId="0" xfId="0" applyFont="1"/>
    <xf numFmtId="0" fontId="51" fillId="31" borderId="0" xfId="0" applyFont="1" applyFill="1" applyAlignment="1">
      <alignment horizontal="center" vertical="center" wrapText="1"/>
    </xf>
    <xf numFmtId="0" fontId="51" fillId="28" borderId="73" xfId="0" applyFont="1" applyFill="1" applyBorder="1" applyAlignment="1">
      <alignment horizontal="center" vertical="center" wrapText="1"/>
    </xf>
    <xf numFmtId="0" fontId="51" fillId="28" borderId="69" xfId="0" applyFont="1" applyFill="1" applyBorder="1" applyAlignment="1">
      <alignment horizontal="center" vertical="center" wrapText="1"/>
    </xf>
    <xf numFmtId="0" fontId="6" fillId="35" borderId="0" xfId="0" applyFont="1" applyFill="1" applyAlignment="1">
      <alignment vertical="center"/>
    </xf>
    <xf numFmtId="0" fontId="6" fillId="35" borderId="0" xfId="0" applyFont="1" applyFill="1"/>
    <xf numFmtId="0" fontId="6" fillId="0" borderId="0" xfId="0" applyFont="1" applyAlignment="1">
      <alignment horizontal="right" vertical="center"/>
    </xf>
    <xf numFmtId="0" fontId="6" fillId="0" borderId="0" xfId="0" applyFont="1" applyAlignment="1">
      <alignment horizontal="left" vertical="center"/>
    </xf>
    <xf numFmtId="0" fontId="87" fillId="0" borderId="0" xfId="0" applyFont="1" applyAlignment="1">
      <alignment vertical="top"/>
    </xf>
    <xf numFmtId="0" fontId="0" fillId="0" borderId="0" xfId="0"/>
    <xf numFmtId="0" fontId="70" fillId="35" borderId="0" xfId="0" applyFont="1" applyFill="1" applyAlignment="1">
      <alignment horizontal="left" vertical="center" wrapText="1"/>
    </xf>
    <xf numFmtId="0" fontId="0" fillId="6" borderId="0" xfId="0" applyFill="1" applyAlignment="1">
      <alignment horizontal="center" vertical="center" wrapText="1"/>
    </xf>
    <xf numFmtId="0" fontId="74" fillId="6" borderId="0" xfId="0" applyFont="1" applyFill="1" applyAlignment="1">
      <alignment horizontal="center" vertical="center" wrapText="1"/>
    </xf>
    <xf numFmtId="0" fontId="74" fillId="6" borderId="71" xfId="0" applyFont="1" applyFill="1" applyBorder="1" applyAlignment="1">
      <alignment horizontal="center" vertical="center" wrapText="1"/>
    </xf>
    <xf numFmtId="0" fontId="0" fillId="21" borderId="0" xfId="0" applyFill="1" applyAlignment="1">
      <alignment horizontal="center" vertical="center"/>
    </xf>
    <xf numFmtId="0" fontId="22" fillId="35" borderId="0" xfId="0" applyFont="1" applyFill="1" applyAlignment="1">
      <alignment horizontal="left" vertical="center" wrapText="1"/>
    </xf>
    <xf numFmtId="0" fontId="22" fillId="35" borderId="0" xfId="0" applyFont="1" applyFill="1" applyAlignment="1">
      <alignment vertical="center" wrapText="1"/>
    </xf>
    <xf numFmtId="0" fontId="0" fillId="0" borderId="0" xfId="0" applyAlignment="1">
      <alignment horizontal="left" vertical="center" wrapText="1"/>
    </xf>
    <xf numFmtId="0" fontId="106" fillId="0" borderId="0" xfId="0" applyFont="1" applyAlignment="1">
      <alignment horizontal="left" vertical="top"/>
    </xf>
    <xf numFmtId="0" fontId="0" fillId="0" borderId="0" xfId="0" applyFont="1" applyAlignment="1">
      <alignment horizontal="left"/>
    </xf>
    <xf numFmtId="0" fontId="119" fillId="0" borderId="78" xfId="0" applyFont="1" applyFill="1" applyBorder="1" applyAlignment="1">
      <alignment horizontal="left" vertical="center" indent="1"/>
    </xf>
    <xf numFmtId="0" fontId="119" fillId="0" borderId="79" xfId="0" applyFont="1" applyFill="1" applyBorder="1" applyAlignment="1">
      <alignment horizontal="left" vertical="center" indent="1"/>
    </xf>
    <xf numFmtId="0" fontId="119" fillId="0" borderId="80" xfId="0" applyFont="1" applyFill="1" applyBorder="1" applyAlignment="1">
      <alignment horizontal="left" vertical="center" indent="1"/>
    </xf>
    <xf numFmtId="0" fontId="120" fillId="36" borderId="0" xfId="0" applyFont="1" applyFill="1" applyAlignment="1">
      <alignment horizontal="center" vertical="center" wrapText="1"/>
    </xf>
    <xf numFmtId="0" fontId="120" fillId="36" borderId="0" xfId="0" applyFont="1" applyFill="1" applyAlignment="1">
      <alignment horizontal="center" vertical="center"/>
    </xf>
    <xf numFmtId="0" fontId="121" fillId="36" borderId="0" xfId="0" applyFont="1" applyFill="1" applyAlignment="1">
      <alignment horizontal="center" vertical="center" wrapText="1"/>
    </xf>
    <xf numFmtId="0" fontId="119" fillId="0" borderId="81" xfId="0" applyFont="1" applyFill="1" applyBorder="1" applyAlignment="1">
      <alignment horizontal="left" vertical="center" indent="1"/>
    </xf>
    <xf numFmtId="0" fontId="119" fillId="0" borderId="82" xfId="0" applyFont="1" applyFill="1" applyBorder="1" applyAlignment="1">
      <alignment horizontal="left" vertical="center" indent="1"/>
    </xf>
    <xf numFmtId="0" fontId="119" fillId="0" borderId="83" xfId="0" applyFont="1" applyFill="1" applyBorder="1" applyAlignment="1">
      <alignment horizontal="left" vertical="center" indent="1"/>
    </xf>
    <xf numFmtId="0" fontId="136" fillId="0" borderId="87" xfId="0" applyFont="1" applyFill="1" applyBorder="1" applyAlignment="1">
      <alignment horizontal="left" vertical="center" wrapText="1" indent="1"/>
    </xf>
    <xf numFmtId="0" fontId="136" fillId="0" borderId="0" xfId="0" applyFont="1" applyFill="1" applyBorder="1" applyAlignment="1">
      <alignment horizontal="left" vertical="center" wrapText="1" indent="1"/>
    </xf>
    <xf numFmtId="0" fontId="136" fillId="0" borderId="88" xfId="0" applyFont="1" applyFill="1" applyBorder="1" applyAlignment="1">
      <alignment horizontal="left" vertical="center" wrapText="1" indent="1"/>
    </xf>
    <xf numFmtId="0" fontId="136" fillId="0" borderId="84" xfId="0" applyFont="1" applyFill="1" applyBorder="1" applyAlignment="1">
      <alignment horizontal="left" vertical="center" wrapText="1" indent="1"/>
    </xf>
    <xf numFmtId="0" fontId="136" fillId="0" borderId="85" xfId="0" applyFont="1" applyFill="1" applyBorder="1" applyAlignment="1">
      <alignment horizontal="left" vertical="center" wrapText="1" indent="1"/>
    </xf>
    <xf numFmtId="0" fontId="136" fillId="0" borderId="86" xfId="0" applyFont="1" applyFill="1" applyBorder="1" applyAlignment="1">
      <alignment horizontal="left" vertical="center" wrapText="1" indent="1"/>
    </xf>
    <xf numFmtId="0" fontId="129" fillId="0" borderId="0" xfId="0" applyFont="1" applyFill="1" applyAlignment="1">
      <alignment horizontal="left"/>
    </xf>
    <xf numFmtId="0" fontId="119" fillId="0" borderId="84" xfId="0" applyFont="1" applyFill="1" applyBorder="1" applyAlignment="1">
      <alignment horizontal="left" vertical="center" indent="1"/>
    </xf>
    <xf numFmtId="0" fontId="119" fillId="0" borderId="85" xfId="0" applyFont="1" applyFill="1" applyBorder="1" applyAlignment="1">
      <alignment horizontal="left" vertical="center" indent="1"/>
    </xf>
    <xf numFmtId="0" fontId="119" fillId="0" borderId="86" xfId="0" applyFont="1" applyFill="1" applyBorder="1" applyAlignment="1">
      <alignment horizontal="left" vertical="center" indent="1"/>
    </xf>
    <xf numFmtId="0" fontId="137" fillId="0" borderId="87" xfId="0" applyFont="1" applyFill="1" applyBorder="1" applyAlignment="1">
      <alignment horizontal="left" vertical="center" indent="1"/>
    </xf>
    <xf numFmtId="0" fontId="137" fillId="0" borderId="0" xfId="0" applyFont="1" applyFill="1" applyBorder="1" applyAlignment="1">
      <alignment horizontal="left" vertical="center" indent="1"/>
    </xf>
    <xf numFmtId="0" fontId="137" fillId="0" borderId="88" xfId="0" applyFont="1" applyFill="1" applyBorder="1" applyAlignment="1">
      <alignment horizontal="left" vertical="center" indent="1"/>
    </xf>
    <xf numFmtId="0" fontId="136" fillId="0" borderId="87" xfId="0" applyFont="1" applyFill="1" applyBorder="1" applyAlignment="1">
      <alignment horizontal="left" vertical="center" indent="1"/>
    </xf>
    <xf numFmtId="0" fontId="136" fillId="0" borderId="0" xfId="0" applyFont="1" applyFill="1" applyBorder="1" applyAlignment="1">
      <alignment horizontal="left" vertical="center" indent="1"/>
    </xf>
    <xf numFmtId="0" fontId="136" fillId="0" borderId="88" xfId="0" applyFont="1" applyFill="1" applyBorder="1" applyAlignment="1">
      <alignment horizontal="left" vertical="center" indent="1"/>
    </xf>
    <xf numFmtId="0" fontId="119" fillId="0" borderId="0" xfId="0" applyFont="1" applyAlignment="1">
      <alignment horizontal="left" vertical="center"/>
    </xf>
    <xf numFmtId="0" fontId="139" fillId="0" borderId="78" xfId="0" applyFont="1" applyBorder="1" applyAlignment="1">
      <alignment horizontal="left" vertical="center" wrapText="1" indent="1"/>
    </xf>
    <xf numFmtId="0" fontId="119" fillId="0" borderId="79" xfId="0" applyFont="1" applyBorder="1" applyAlignment="1">
      <alignment horizontal="left" vertical="center" wrapText="1" indent="1"/>
    </xf>
    <xf numFmtId="0" fontId="119" fillId="0" borderId="80" xfId="0" applyFont="1" applyBorder="1" applyAlignment="1">
      <alignment horizontal="left" vertical="center" wrapText="1" indent="1"/>
    </xf>
    <xf numFmtId="0" fontId="135" fillId="36" borderId="0" xfId="0" applyFont="1" applyFill="1" applyAlignment="1">
      <alignment horizontal="center" vertical="center" wrapText="1"/>
    </xf>
    <xf numFmtId="0" fontId="135" fillId="36" borderId="0" xfId="0" applyFont="1" applyFill="1" applyAlignment="1">
      <alignment horizontal="center" vertical="center"/>
    </xf>
    <xf numFmtId="0" fontId="134" fillId="36" borderId="0" xfId="0" applyFont="1" applyFill="1" applyAlignment="1">
      <alignment horizontal="center" vertical="center" wrapText="1"/>
    </xf>
    <xf numFmtId="0" fontId="119" fillId="0" borderId="0" xfId="0" applyFont="1" applyFill="1" applyAlignment="1">
      <alignment horizontal="left" vertical="center"/>
    </xf>
    <xf numFmtId="0" fontId="119" fillId="0" borderId="78" xfId="0" applyFont="1" applyBorder="1" applyAlignment="1">
      <alignment horizontal="left" vertical="center" indent="1"/>
    </xf>
    <xf numFmtId="0" fontId="119" fillId="0" borderId="79" xfId="0" applyFont="1" applyBorder="1" applyAlignment="1">
      <alignment horizontal="left" vertical="center" indent="1"/>
    </xf>
    <xf numFmtId="0" fontId="119" fillId="0" borderId="80" xfId="0" applyFont="1" applyBorder="1" applyAlignment="1">
      <alignment horizontal="left" vertical="center" indent="1"/>
    </xf>
    <xf numFmtId="0" fontId="119" fillId="0" borderId="84" xfId="0" applyFont="1" applyFill="1" applyBorder="1" applyAlignment="1">
      <alignment horizontal="left" vertical="center" wrapText="1" indent="1"/>
    </xf>
    <xf numFmtId="0" fontId="119" fillId="0" borderId="85" xfId="0" applyFont="1" applyFill="1" applyBorder="1" applyAlignment="1">
      <alignment horizontal="left" vertical="center" wrapText="1" indent="1"/>
    </xf>
    <xf numFmtId="0" fontId="119" fillId="0" borderId="86" xfId="0" applyFont="1" applyFill="1" applyBorder="1" applyAlignment="1">
      <alignment horizontal="left" vertical="center" wrapText="1" indent="1"/>
    </xf>
    <xf numFmtId="0" fontId="119" fillId="3" borderId="0" xfId="0" applyFont="1" applyFill="1" applyBorder="1" applyAlignment="1">
      <alignment horizontal="center" vertical="center"/>
    </xf>
    <xf numFmtId="0" fontId="131" fillId="0" borderId="0" xfId="0" applyFont="1" applyBorder="1" applyAlignment="1">
      <alignment horizontal="center" vertical="center"/>
    </xf>
  </cellXfs>
  <cellStyles count="13">
    <cellStyle name="Comma" xfId="4" builtinId="3"/>
    <cellStyle name="Comma 2" xfId="3" xr:uid="{9E86C1D0-E70B-493E-A32A-83CEB940D5F7}"/>
    <cellStyle name="Comma 2 2" xfId="11" xr:uid="{C7F9F212-4A78-470C-A3D9-2D534404E72F}"/>
    <cellStyle name="Currency" xfId="5" builtinId="4"/>
    <cellStyle name="Hyperlink" xfId="12" builtinId="8"/>
    <cellStyle name="Normal" xfId="0" builtinId="0"/>
    <cellStyle name="Normal 2" xfId="7" xr:uid="{CAABE0D8-3D07-438D-AA18-CDBB5B226057}"/>
    <cellStyle name="Normal 2 2" xfId="9" xr:uid="{D79856BA-8E2C-47C9-A48C-A7670CBFED79}"/>
    <cellStyle name="Normal 3" xfId="8" xr:uid="{4ECAC6D2-C4D3-454E-95DA-38A00B8A28CA}"/>
    <cellStyle name="Normal 4" xfId="2" xr:uid="{B92B72E6-D495-4969-8DB7-D98D61C1ECCE}"/>
    <cellStyle name="Normal_Cost Centre Hierarchy Version 2" xfId="6" xr:uid="{DDE816CF-DB38-470B-A0E7-3595B67C28CC}"/>
    <cellStyle name="Percent" xfId="1" builtinId="5"/>
    <cellStyle name="Percent 3" xfId="10" xr:uid="{A9333D11-8F5F-4BFA-91A3-6D81A25B1F5B}"/>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4D6D"/>
      <color rgb="FFFF9999"/>
      <color rgb="FF006F9B"/>
      <color rgb="FF00587B"/>
      <color rgb="FFAECDDD"/>
      <color rgb="FFEAF3FA"/>
      <color rgb="FF009FDA"/>
      <color rgb="FF007FAE"/>
      <color rgb="FFFFFFFF"/>
      <color rgb="FF6364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gif"/></Relationships>
</file>

<file path=xl/drawings/drawing1.xml><?xml version="1.0" encoding="utf-8"?>
<xdr:wsDr xmlns:xdr="http://schemas.openxmlformats.org/drawingml/2006/spreadsheetDrawing" xmlns:a="http://schemas.openxmlformats.org/drawingml/2006/main">
  <xdr:twoCellAnchor editAs="absolute">
    <xdr:from>
      <xdr:col>23</xdr:col>
      <xdr:colOff>1269</xdr:colOff>
      <xdr:row>5</xdr:row>
      <xdr:rowOff>130407</xdr:rowOff>
    </xdr:from>
    <xdr:to>
      <xdr:col>33</xdr:col>
      <xdr:colOff>11429</xdr:colOff>
      <xdr:row>10</xdr:row>
      <xdr:rowOff>97242</xdr:rowOff>
    </xdr:to>
    <xdr:sp macro="" textlink="$V$85">
      <xdr:nvSpPr>
        <xdr:cNvPr id="146" name="Rectangle: Top Corners Rounded 145">
          <a:extLst>
            <a:ext uri="{FF2B5EF4-FFF2-40B4-BE49-F238E27FC236}">
              <a16:creationId xmlns:a16="http://schemas.microsoft.com/office/drawing/2014/main" id="{6DB1B925-7854-438F-97E7-094E7BF42EFB}"/>
            </a:ext>
          </a:extLst>
        </xdr:cNvPr>
        <xdr:cNvSpPr>
          <a:spLocks noChangeAspect="1"/>
        </xdr:cNvSpPr>
      </xdr:nvSpPr>
      <xdr:spPr>
        <a:xfrm>
          <a:off x="9058274" y="2277342"/>
          <a:ext cx="4791075" cy="1045065"/>
        </a:xfrm>
        <a:prstGeom prst="round2SameRect">
          <a:avLst>
            <a:gd name="adj1" fmla="val 3678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27</xdr:col>
      <xdr:colOff>285750</xdr:colOff>
      <xdr:row>173</xdr:row>
      <xdr:rowOff>190498</xdr:rowOff>
    </xdr:from>
    <xdr:to>
      <xdr:col>33</xdr:col>
      <xdr:colOff>9525</xdr:colOff>
      <xdr:row>178</xdr:row>
      <xdr:rowOff>83342</xdr:rowOff>
    </xdr:to>
    <xdr:sp macro="" textlink="">
      <xdr:nvSpPr>
        <xdr:cNvPr id="145" name="Rectangle: Single Corner Rounded 144">
          <a:extLst>
            <a:ext uri="{FF2B5EF4-FFF2-40B4-BE49-F238E27FC236}">
              <a16:creationId xmlns:a16="http://schemas.microsoft.com/office/drawing/2014/main" id="{0624C9A6-7DD0-4C6B-B3A3-4E9E2EBAEE37}"/>
            </a:ext>
          </a:extLst>
        </xdr:cNvPr>
        <xdr:cNvSpPr/>
      </xdr:nvSpPr>
      <xdr:spPr>
        <a:xfrm>
          <a:off x="11887200" y="39757348"/>
          <a:ext cx="3067050" cy="845344"/>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485775</xdr:colOff>
      <xdr:row>174</xdr:row>
      <xdr:rowOff>11906</xdr:rowOff>
    </xdr:from>
    <xdr:to>
      <xdr:col>8</xdr:col>
      <xdr:colOff>500062</xdr:colOff>
      <xdr:row>177</xdr:row>
      <xdr:rowOff>50006</xdr:rowOff>
    </xdr:to>
    <xdr:sp macro="" textlink="">
      <xdr:nvSpPr>
        <xdr:cNvPr id="142" name="Rectangle: Single Corner Rounded 141">
          <a:extLst>
            <a:ext uri="{FF2B5EF4-FFF2-40B4-BE49-F238E27FC236}">
              <a16:creationId xmlns:a16="http://schemas.microsoft.com/office/drawing/2014/main" id="{861E1941-16DC-4040-BBAA-B3056C05F848}"/>
            </a:ext>
          </a:extLst>
        </xdr:cNvPr>
        <xdr:cNvSpPr/>
      </xdr:nvSpPr>
      <xdr:spPr>
        <a:xfrm>
          <a:off x="1235869" y="39671625"/>
          <a:ext cx="2800349" cy="6096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473869</xdr:colOff>
      <xdr:row>153</xdr:row>
      <xdr:rowOff>0</xdr:rowOff>
    </xdr:from>
    <xdr:to>
      <xdr:col>9</xdr:col>
      <xdr:colOff>0</xdr:colOff>
      <xdr:row>156</xdr:row>
      <xdr:rowOff>28575</xdr:rowOff>
    </xdr:to>
    <xdr:sp macro="" textlink="">
      <xdr:nvSpPr>
        <xdr:cNvPr id="127" name="Rectangle: Single Corner Rounded 126">
          <a:extLst>
            <a:ext uri="{FF2B5EF4-FFF2-40B4-BE49-F238E27FC236}">
              <a16:creationId xmlns:a16="http://schemas.microsoft.com/office/drawing/2014/main" id="{24EB0EBB-84AC-41B7-89F4-5E3ED0156537}"/>
            </a:ext>
          </a:extLst>
        </xdr:cNvPr>
        <xdr:cNvSpPr/>
      </xdr:nvSpPr>
      <xdr:spPr>
        <a:xfrm>
          <a:off x="1354932" y="37207031"/>
          <a:ext cx="2764631"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76200</xdr:colOff>
      <xdr:row>137</xdr:row>
      <xdr:rowOff>142875</xdr:rowOff>
    </xdr:from>
    <xdr:to>
      <xdr:col>9</xdr:col>
      <xdr:colOff>-1</xdr:colOff>
      <xdr:row>143</xdr:row>
      <xdr:rowOff>0</xdr:rowOff>
    </xdr:to>
    <xdr:sp macro="" textlink="">
      <xdr:nvSpPr>
        <xdr:cNvPr id="124" name="Rectangle: Single Corner Rounded 123">
          <a:extLst>
            <a:ext uri="{FF2B5EF4-FFF2-40B4-BE49-F238E27FC236}">
              <a16:creationId xmlns:a16="http://schemas.microsoft.com/office/drawing/2014/main" id="{C15984BD-21F7-413B-BCDF-BDA43A64668D}"/>
            </a:ext>
          </a:extLst>
        </xdr:cNvPr>
        <xdr:cNvSpPr/>
      </xdr:nvSpPr>
      <xdr:spPr>
        <a:xfrm>
          <a:off x="1457325" y="34087594"/>
          <a:ext cx="2662237" cy="1000125"/>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89694</xdr:colOff>
      <xdr:row>117</xdr:row>
      <xdr:rowOff>76197</xdr:rowOff>
    </xdr:from>
    <xdr:to>
      <xdr:col>9</xdr:col>
      <xdr:colOff>15875</xdr:colOff>
      <xdr:row>121</xdr:row>
      <xdr:rowOff>38097</xdr:rowOff>
    </xdr:to>
    <xdr:sp macro="" textlink="">
      <xdr:nvSpPr>
        <xdr:cNvPr id="122" name="Rectangle: Single Corner Rounded 121">
          <a:extLst>
            <a:ext uri="{FF2B5EF4-FFF2-40B4-BE49-F238E27FC236}">
              <a16:creationId xmlns:a16="http://schemas.microsoft.com/office/drawing/2014/main" id="{546FE520-E27B-45ED-93CD-5FC734DEBD23}"/>
            </a:ext>
          </a:extLst>
        </xdr:cNvPr>
        <xdr:cNvSpPr/>
      </xdr:nvSpPr>
      <xdr:spPr>
        <a:xfrm>
          <a:off x="1248569" y="28611510"/>
          <a:ext cx="2497931" cy="7239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171450</xdr:colOff>
      <xdr:row>42</xdr:row>
      <xdr:rowOff>5282</xdr:rowOff>
    </xdr:from>
    <xdr:to>
      <xdr:col>18</xdr:col>
      <xdr:colOff>9525</xdr:colOff>
      <xdr:row>46</xdr:row>
      <xdr:rowOff>137272</xdr:rowOff>
    </xdr:to>
    <xdr:sp macro="" textlink="$V$85" fLocksText="0">
      <xdr:nvSpPr>
        <xdr:cNvPr id="2" name="Rectangle: Top Corners Rounded 1">
          <a:extLst>
            <a:ext uri="{FF2B5EF4-FFF2-40B4-BE49-F238E27FC236}">
              <a16:creationId xmlns:a16="http://schemas.microsoft.com/office/drawing/2014/main" id="{1241149F-7B83-4973-8CB7-E12570CC54AD}"/>
            </a:ext>
          </a:extLst>
        </xdr:cNvPr>
        <xdr:cNvSpPr/>
      </xdr:nvSpPr>
      <xdr:spPr>
        <a:xfrm>
          <a:off x="171450" y="11387657"/>
          <a:ext cx="7305675" cy="1303565"/>
        </a:xfrm>
        <a:prstGeom prst="round2SameRect">
          <a:avLst>
            <a:gd name="adj1" fmla="val 29691"/>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13</xdr:col>
      <xdr:colOff>1</xdr:colOff>
      <xdr:row>5</xdr:row>
      <xdr:rowOff>130634</xdr:rowOff>
    </xdr:from>
    <xdr:to>
      <xdr:col>22</xdr:col>
      <xdr:colOff>11430</xdr:colOff>
      <xdr:row>10</xdr:row>
      <xdr:rowOff>8508</xdr:rowOff>
    </xdr:to>
    <xdr:sp macro="" textlink="$V$85" fLocksText="0">
      <xdr:nvSpPr>
        <xdr:cNvPr id="131" name="Rectangle: Top Corners Rounded 130">
          <a:extLst>
            <a:ext uri="{FF2B5EF4-FFF2-40B4-BE49-F238E27FC236}">
              <a16:creationId xmlns:a16="http://schemas.microsoft.com/office/drawing/2014/main" id="{96FDAD46-4EFF-4E85-BBEB-B4B512337D7E}"/>
            </a:ext>
          </a:extLst>
        </xdr:cNvPr>
        <xdr:cNvSpPr>
          <a:spLocks/>
        </xdr:cNvSpPr>
      </xdr:nvSpPr>
      <xdr:spPr>
        <a:xfrm>
          <a:off x="5200651" y="2269949"/>
          <a:ext cx="3762374" cy="965629"/>
        </a:xfrm>
        <a:prstGeom prst="round2SameRect">
          <a:avLst>
            <a:gd name="adj1" fmla="val 39718"/>
            <a:gd name="adj2" fmla="val 0"/>
          </a:avLst>
        </a:prstGeom>
        <a:solidFill>
          <a:srgbClr val="004D6D"/>
        </a:solidFill>
        <a:ln w="9525">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xdr:col>
      <xdr:colOff>1</xdr:colOff>
      <xdr:row>5</xdr:row>
      <xdr:rowOff>132830</xdr:rowOff>
    </xdr:from>
    <xdr:to>
      <xdr:col>12</xdr:col>
      <xdr:colOff>11431</xdr:colOff>
      <xdr:row>10</xdr:row>
      <xdr:rowOff>9322</xdr:rowOff>
    </xdr:to>
    <xdr:sp macro="" textlink="$V$85">
      <xdr:nvSpPr>
        <xdr:cNvPr id="3" name="Rectangle: Top Corners Rounded 2">
          <a:extLst>
            <a:ext uri="{FF2B5EF4-FFF2-40B4-BE49-F238E27FC236}">
              <a16:creationId xmlns:a16="http://schemas.microsoft.com/office/drawing/2014/main" id="{0D2E6309-D3C3-4546-B3C1-2E89872758AA}"/>
            </a:ext>
          </a:extLst>
        </xdr:cNvPr>
        <xdr:cNvSpPr>
          <a:spLocks noChangeAspect="1"/>
        </xdr:cNvSpPr>
      </xdr:nvSpPr>
      <xdr:spPr>
        <a:xfrm>
          <a:off x="180976" y="2279765"/>
          <a:ext cx="4914900" cy="968692"/>
        </a:xfrm>
        <a:prstGeom prst="round2SameRect">
          <a:avLst>
            <a:gd name="adj1" fmla="val 40099"/>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Overflow="overflow" horzOverflow="overflow" numCol="3"/>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19</xdr:col>
      <xdr:colOff>0</xdr:colOff>
      <xdr:row>42</xdr:row>
      <xdr:rowOff>10021</xdr:rowOff>
    </xdr:from>
    <xdr:to>
      <xdr:col>24</xdr:col>
      <xdr:colOff>9525</xdr:colOff>
      <xdr:row>46</xdr:row>
      <xdr:rowOff>52474</xdr:rowOff>
    </xdr:to>
    <xdr:sp macro="" textlink="$V$85" fLocksText="0">
      <xdr:nvSpPr>
        <xdr:cNvPr id="6" name="Rectangle: Top Corners Rounded 5">
          <a:extLst>
            <a:ext uri="{FF2B5EF4-FFF2-40B4-BE49-F238E27FC236}">
              <a16:creationId xmlns:a16="http://schemas.microsoft.com/office/drawing/2014/main" id="{1F9E513E-C26B-4FFE-9A77-CC6A8E4F521D}"/>
            </a:ext>
          </a:extLst>
        </xdr:cNvPr>
        <xdr:cNvSpPr/>
      </xdr:nvSpPr>
      <xdr:spPr>
        <a:xfrm>
          <a:off x="8191500" y="11382871"/>
          <a:ext cx="2019300" cy="1214028"/>
        </a:xfrm>
        <a:prstGeom prst="round2SameRect">
          <a:avLst>
            <a:gd name="adj1" fmla="val 3179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24</xdr:col>
      <xdr:colOff>123824</xdr:colOff>
      <xdr:row>42</xdr:row>
      <xdr:rowOff>8660</xdr:rowOff>
    </xdr:from>
    <xdr:to>
      <xdr:col>33</xdr:col>
      <xdr:colOff>9525</xdr:colOff>
      <xdr:row>46</xdr:row>
      <xdr:rowOff>11834</xdr:rowOff>
    </xdr:to>
    <xdr:sp macro="" textlink="$V$85" fLocksText="0">
      <xdr:nvSpPr>
        <xdr:cNvPr id="7" name="Rectangle: Top Corners Rounded 6">
          <a:extLst>
            <a:ext uri="{FF2B5EF4-FFF2-40B4-BE49-F238E27FC236}">
              <a16:creationId xmlns:a16="http://schemas.microsoft.com/office/drawing/2014/main" id="{ADF5B3E5-7DE8-4185-A1AE-BF7086ADED05}"/>
            </a:ext>
          </a:extLst>
        </xdr:cNvPr>
        <xdr:cNvSpPr/>
      </xdr:nvSpPr>
      <xdr:spPr>
        <a:xfrm>
          <a:off x="10325099" y="11381510"/>
          <a:ext cx="4629151" cy="1174749"/>
        </a:xfrm>
        <a:prstGeom prst="round2SameRect">
          <a:avLst>
            <a:gd name="adj1" fmla="val 32824"/>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13</xdr:col>
      <xdr:colOff>59532</xdr:colOff>
      <xdr:row>7</xdr:row>
      <xdr:rowOff>24343</xdr:rowOff>
    </xdr:from>
    <xdr:to>
      <xdr:col>21</xdr:col>
      <xdr:colOff>418420</xdr:colOff>
      <xdr:row>9</xdr:row>
      <xdr:rowOff>95251</xdr:rowOff>
    </xdr:to>
    <xdr:sp macro="" textlink="">
      <xdr:nvSpPr>
        <xdr:cNvPr id="9" name="TextBox 8">
          <a:extLst>
            <a:ext uri="{FF2B5EF4-FFF2-40B4-BE49-F238E27FC236}">
              <a16:creationId xmlns:a16="http://schemas.microsoft.com/office/drawing/2014/main" id="{BEA66BCA-AAA7-4C76-A1F6-67C81C819919}"/>
            </a:ext>
          </a:extLst>
        </xdr:cNvPr>
        <xdr:cNvSpPr txBox="1"/>
      </xdr:nvSpPr>
      <xdr:spPr>
        <a:xfrm>
          <a:off x="5689487" y="2548468"/>
          <a:ext cx="3927362" cy="451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Care for staff</a:t>
          </a:r>
        </a:p>
      </xdr:txBody>
    </xdr:sp>
    <xdr:clientData/>
  </xdr:twoCellAnchor>
  <xdr:twoCellAnchor>
    <xdr:from>
      <xdr:col>25</xdr:col>
      <xdr:colOff>71438</xdr:colOff>
      <xdr:row>7</xdr:row>
      <xdr:rowOff>17248</xdr:rowOff>
    </xdr:from>
    <xdr:to>
      <xdr:col>32</xdr:col>
      <xdr:colOff>0</xdr:colOff>
      <xdr:row>9</xdr:row>
      <xdr:rowOff>94204</xdr:rowOff>
    </xdr:to>
    <xdr:sp macro="" textlink="">
      <xdr:nvSpPr>
        <xdr:cNvPr id="10" name="TextBox 9">
          <a:extLst>
            <a:ext uri="{FF2B5EF4-FFF2-40B4-BE49-F238E27FC236}">
              <a16:creationId xmlns:a16="http://schemas.microsoft.com/office/drawing/2014/main" id="{619574E4-049D-46A6-B616-F9344B2EFE2A}"/>
            </a:ext>
          </a:extLst>
        </xdr:cNvPr>
        <xdr:cNvSpPr txBox="1"/>
      </xdr:nvSpPr>
      <xdr:spPr>
        <a:xfrm>
          <a:off x="9625013" y="2541373"/>
          <a:ext cx="4157662" cy="4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Daily</a:t>
          </a:r>
          <a:r>
            <a:rPr lang="en-AU" sz="3000" baseline="0">
              <a:solidFill>
                <a:schemeClr val="bg1"/>
              </a:solidFill>
            </a:rPr>
            <a:t> Activity</a:t>
          </a:r>
          <a:endParaRPr lang="en-AU" sz="900" baseline="30000">
            <a:solidFill>
              <a:schemeClr val="bg1"/>
            </a:solidFill>
          </a:endParaRPr>
        </a:p>
      </xdr:txBody>
    </xdr:sp>
    <xdr:clientData/>
  </xdr:twoCellAnchor>
  <xdr:twoCellAnchor>
    <xdr:from>
      <xdr:col>2</xdr:col>
      <xdr:colOff>380999</xdr:colOff>
      <xdr:row>43</xdr:row>
      <xdr:rowOff>50800</xdr:rowOff>
    </xdr:from>
    <xdr:to>
      <xdr:col>14</xdr:col>
      <xdr:colOff>123824</xdr:colOff>
      <xdr:row>46</xdr:row>
      <xdr:rowOff>19051</xdr:rowOff>
    </xdr:to>
    <xdr:sp macro="" textlink="">
      <xdr:nvSpPr>
        <xdr:cNvPr id="11" name="TextBox 10">
          <a:extLst>
            <a:ext uri="{FF2B5EF4-FFF2-40B4-BE49-F238E27FC236}">
              <a16:creationId xmlns:a16="http://schemas.microsoft.com/office/drawing/2014/main" id="{7613E474-75FF-4EA7-89E9-D2354CEBF1EB}"/>
            </a:ext>
          </a:extLst>
        </xdr:cNvPr>
        <xdr:cNvSpPr txBox="1"/>
      </xdr:nvSpPr>
      <xdr:spPr>
        <a:xfrm>
          <a:off x="619124" y="11671300"/>
          <a:ext cx="5162550" cy="892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Service Delivery</a:t>
          </a:r>
        </a:p>
      </xdr:txBody>
    </xdr:sp>
    <xdr:clientData/>
  </xdr:twoCellAnchor>
  <xdr:twoCellAnchor editAs="oneCell">
    <xdr:from>
      <xdr:col>15</xdr:col>
      <xdr:colOff>161926</xdr:colOff>
      <xdr:row>42</xdr:row>
      <xdr:rowOff>181878</xdr:rowOff>
    </xdr:from>
    <xdr:to>
      <xdr:col>23</xdr:col>
      <xdr:colOff>342901</xdr:colOff>
      <xdr:row>46</xdr:row>
      <xdr:rowOff>685800</xdr:rowOff>
    </xdr:to>
    <xdr:sp macro="" textlink="" fLocksText="0">
      <xdr:nvSpPr>
        <xdr:cNvPr id="12" name="TextBox 11">
          <a:extLst>
            <a:ext uri="{FF2B5EF4-FFF2-40B4-BE49-F238E27FC236}">
              <a16:creationId xmlns:a16="http://schemas.microsoft.com/office/drawing/2014/main" id="{08AD054C-A06B-4F2E-86CF-12E13A8F618B}"/>
            </a:ext>
          </a:extLst>
        </xdr:cNvPr>
        <xdr:cNvSpPr txBox="1"/>
      </xdr:nvSpPr>
      <xdr:spPr>
        <a:xfrm>
          <a:off x="6276976" y="11554728"/>
          <a:ext cx="3124200" cy="1675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3000">
              <a:solidFill>
                <a:schemeClr val="bg1"/>
              </a:solidFill>
            </a:rPr>
            <a:t>Value </a:t>
          </a:r>
        </a:p>
        <a:p>
          <a:pPr algn="r"/>
          <a:r>
            <a:rPr lang="en-AU" sz="3000">
              <a:solidFill>
                <a:schemeClr val="bg1"/>
              </a:solidFill>
            </a:rPr>
            <a:t>for money</a:t>
          </a:r>
        </a:p>
      </xdr:txBody>
    </xdr:sp>
    <xdr:clientData fLocksWithSheet="0"/>
  </xdr:twoCellAnchor>
  <xdr:twoCellAnchor>
    <xdr:from>
      <xdr:col>26</xdr:col>
      <xdr:colOff>400050</xdr:colOff>
      <xdr:row>42</xdr:row>
      <xdr:rowOff>201081</xdr:rowOff>
    </xdr:from>
    <xdr:to>
      <xdr:col>31</xdr:col>
      <xdr:colOff>247650</xdr:colOff>
      <xdr:row>46</xdr:row>
      <xdr:rowOff>638175</xdr:rowOff>
    </xdr:to>
    <xdr:sp macro="" textlink="">
      <xdr:nvSpPr>
        <xdr:cNvPr id="13" name="TextBox 12">
          <a:extLst>
            <a:ext uri="{FF2B5EF4-FFF2-40B4-BE49-F238E27FC236}">
              <a16:creationId xmlns:a16="http://schemas.microsoft.com/office/drawing/2014/main" id="{6663998E-BA7C-40D3-93A5-6A69E8481EB7}"/>
            </a:ext>
          </a:extLst>
        </xdr:cNvPr>
        <xdr:cNvSpPr txBox="1"/>
      </xdr:nvSpPr>
      <xdr:spPr>
        <a:xfrm>
          <a:off x="10544175" y="11573931"/>
          <a:ext cx="2828925" cy="160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National comparison</a:t>
          </a:r>
        </a:p>
        <a:p>
          <a:pPr algn="ctr"/>
          <a:r>
            <a:rPr lang="en-AU" sz="2400" b="0">
              <a:solidFill>
                <a:schemeClr val="bg1"/>
              </a:solidFill>
              <a:latin typeface="+mj-lt"/>
            </a:rPr>
            <a:t>2023-2024</a:t>
          </a:r>
        </a:p>
      </xdr:txBody>
    </xdr:sp>
    <xdr:clientData/>
  </xdr:twoCellAnchor>
  <xdr:twoCellAnchor>
    <xdr:from>
      <xdr:col>1</xdr:col>
      <xdr:colOff>19051</xdr:colOff>
      <xdr:row>76</xdr:row>
      <xdr:rowOff>65313</xdr:rowOff>
    </xdr:from>
    <xdr:to>
      <xdr:col>14</xdr:col>
      <xdr:colOff>95250</xdr:colOff>
      <xdr:row>80</xdr:row>
      <xdr:rowOff>50346</xdr:rowOff>
    </xdr:to>
    <xdr:sp macro="" textlink="">
      <xdr:nvSpPr>
        <xdr:cNvPr id="17" name="TextBox 16">
          <a:extLst>
            <a:ext uri="{FF2B5EF4-FFF2-40B4-BE49-F238E27FC236}">
              <a16:creationId xmlns:a16="http://schemas.microsoft.com/office/drawing/2014/main" id="{CCC3DC96-9846-4762-A489-1E97BA4B7683}"/>
            </a:ext>
          </a:extLst>
        </xdr:cNvPr>
        <xdr:cNvSpPr txBox="1"/>
      </xdr:nvSpPr>
      <xdr:spPr>
        <a:xfrm>
          <a:off x="200026" y="20277363"/>
          <a:ext cx="5553074" cy="747033"/>
        </a:xfrm>
        <a:prstGeom prst="rect">
          <a:avLst/>
        </a:prstGeom>
        <a:solidFill>
          <a:srgbClr val="004D6D"/>
        </a:solidFill>
        <a:ln w="222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No. of Triple Zero (000) Calls Received by Operations Centres Statewide                919,660</a:t>
          </a:r>
        </a:p>
        <a:p>
          <a:endParaRPr lang="en-AU" sz="8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Triple</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Zero (000) Calls Answered &lt; = 10 secs</a:t>
          </a:r>
          <a:r>
            <a:rPr lang="en-AU" sz="800" baseline="400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90.5% </a:t>
          </a:r>
          <a:endPar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xdr:txBody>
    </xdr:sp>
    <xdr:clientData/>
  </xdr:twoCellAnchor>
  <xdr:twoCellAnchor editAs="oneCell">
    <xdr:from>
      <xdr:col>29</xdr:col>
      <xdr:colOff>34363</xdr:colOff>
      <xdr:row>77</xdr:row>
      <xdr:rowOff>81492</xdr:rowOff>
    </xdr:from>
    <xdr:to>
      <xdr:col>30</xdr:col>
      <xdr:colOff>132371</xdr:colOff>
      <xdr:row>82</xdr:row>
      <xdr:rowOff>171027</xdr:rowOff>
    </xdr:to>
    <xdr:pic>
      <xdr:nvPicPr>
        <xdr:cNvPr id="28" name="Picture 27">
          <a:extLst>
            <a:ext uri="{FF2B5EF4-FFF2-40B4-BE49-F238E27FC236}">
              <a16:creationId xmlns:a16="http://schemas.microsoft.com/office/drawing/2014/main" id="{6989B085-6A31-4A9F-8D13-2274A2700B5E}"/>
            </a:ext>
          </a:extLst>
        </xdr:cNvPr>
        <xdr:cNvPicPr>
          <a:picLocks noChangeAspect="1"/>
        </xdr:cNvPicPr>
      </xdr:nvPicPr>
      <xdr:blipFill>
        <a:blip xmlns:r="http://schemas.openxmlformats.org/officeDocument/2006/relationships" r:embed="rId1"/>
        <a:stretch>
          <a:fillRect/>
        </a:stretch>
      </xdr:blipFill>
      <xdr:spPr>
        <a:xfrm>
          <a:off x="11919446" y="20740159"/>
          <a:ext cx="694485" cy="1038225"/>
        </a:xfrm>
        <a:prstGeom prst="rect">
          <a:avLst/>
        </a:prstGeom>
      </xdr:spPr>
    </xdr:pic>
    <xdr:clientData/>
  </xdr:twoCellAnchor>
  <xdr:twoCellAnchor editAs="oneCell">
    <xdr:from>
      <xdr:col>30</xdr:col>
      <xdr:colOff>310407</xdr:colOff>
      <xdr:row>77</xdr:row>
      <xdr:rowOff>95250</xdr:rowOff>
    </xdr:from>
    <xdr:to>
      <xdr:col>31</xdr:col>
      <xdr:colOff>439579</xdr:colOff>
      <xdr:row>82</xdr:row>
      <xdr:rowOff>123190</xdr:rowOff>
    </xdr:to>
    <xdr:pic>
      <xdr:nvPicPr>
        <xdr:cNvPr id="20" name="Picture 19">
          <a:extLst>
            <a:ext uri="{FF2B5EF4-FFF2-40B4-BE49-F238E27FC236}">
              <a16:creationId xmlns:a16="http://schemas.microsoft.com/office/drawing/2014/main" id="{F85B5635-B211-457D-BAB6-61E2DE7F15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6382" y="20564475"/>
          <a:ext cx="795922"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120558</xdr:colOff>
      <xdr:row>80</xdr:row>
      <xdr:rowOff>181791</xdr:rowOff>
    </xdr:from>
    <xdr:to>
      <xdr:col>18</xdr:col>
      <xdr:colOff>3808</xdr:colOff>
      <xdr:row>84</xdr:row>
      <xdr:rowOff>111919</xdr:rowOff>
    </xdr:to>
    <xdr:sp macro="" textlink="">
      <xdr:nvSpPr>
        <xdr:cNvPr id="21" name="TextBox 20">
          <a:extLst>
            <a:ext uri="{FF2B5EF4-FFF2-40B4-BE49-F238E27FC236}">
              <a16:creationId xmlns:a16="http://schemas.microsoft.com/office/drawing/2014/main" id="{A35B3A22-4E58-464B-A68A-7349F52D5AB4}"/>
            </a:ext>
          </a:extLst>
        </xdr:cNvPr>
        <xdr:cNvSpPr txBox="1"/>
      </xdr:nvSpPr>
      <xdr:spPr>
        <a:xfrm>
          <a:off x="120558" y="21155841"/>
          <a:ext cx="7350850" cy="692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Queensland Ambulance Service performance statistics are published quarterly.</a:t>
          </a:r>
        </a:p>
        <a:p>
          <a:r>
            <a:rPr lang="en-AU" sz="1400" b="1"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For further information please visit www.ambulance.qld.gov.au</a:t>
          </a:r>
        </a:p>
      </xdr:txBody>
    </xdr:sp>
    <xdr:clientData/>
  </xdr:twoCellAnchor>
  <xdr:twoCellAnchor>
    <xdr:from>
      <xdr:col>23</xdr:col>
      <xdr:colOff>124858</xdr:colOff>
      <xdr:row>9</xdr:row>
      <xdr:rowOff>75154</xdr:rowOff>
    </xdr:from>
    <xdr:to>
      <xdr:col>25</xdr:col>
      <xdr:colOff>647700</xdr:colOff>
      <xdr:row>10</xdr:row>
      <xdr:rowOff>775608</xdr:rowOff>
    </xdr:to>
    <xdr:sp macro="" textlink="">
      <xdr:nvSpPr>
        <xdr:cNvPr id="39" name="TextBox 38">
          <a:extLst>
            <a:ext uri="{FF2B5EF4-FFF2-40B4-BE49-F238E27FC236}">
              <a16:creationId xmlns:a16="http://schemas.microsoft.com/office/drawing/2014/main" id="{B11AEB59-2932-4330-8FB9-5600E597E4C7}"/>
            </a:ext>
          </a:extLst>
        </xdr:cNvPr>
        <xdr:cNvSpPr txBox="1"/>
      </xdr:nvSpPr>
      <xdr:spPr>
        <a:xfrm>
          <a:off x="9916558" y="3113629"/>
          <a:ext cx="1056242" cy="900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Emergency </a:t>
          </a:r>
          <a:r>
            <a:rPr lang="en-AU" sz="800" b="0" baseline="30000">
              <a:solidFill>
                <a:schemeClr val="bg1"/>
              </a:solidFill>
              <a:latin typeface="+mn-lt"/>
            </a:rPr>
            <a:t>6</a:t>
          </a:r>
        </a:p>
        <a:p>
          <a:pPr algn="ctr"/>
          <a:r>
            <a:rPr lang="en-AU" sz="1000" b="1">
              <a:solidFill>
                <a:schemeClr val="bg1"/>
              </a:solidFill>
              <a:latin typeface="+mn-lt"/>
            </a:rPr>
            <a:t>&amp;</a:t>
          </a:r>
          <a:r>
            <a:rPr lang="en-AU" sz="1000" b="1" baseline="0">
              <a:solidFill>
                <a:schemeClr val="bg1"/>
              </a:solidFill>
              <a:latin typeface="+mn-lt"/>
            </a:rPr>
            <a:t> Urgent</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26</xdr:col>
      <xdr:colOff>29936</xdr:colOff>
      <xdr:row>10</xdr:row>
      <xdr:rowOff>114300</xdr:rowOff>
    </xdr:from>
    <xdr:to>
      <xdr:col>28</xdr:col>
      <xdr:colOff>28575</xdr:colOff>
      <xdr:row>10</xdr:row>
      <xdr:rowOff>876299</xdr:rowOff>
    </xdr:to>
    <xdr:sp macro="" textlink="">
      <xdr:nvSpPr>
        <xdr:cNvPr id="40" name="TextBox 39">
          <a:extLst>
            <a:ext uri="{FF2B5EF4-FFF2-40B4-BE49-F238E27FC236}">
              <a16:creationId xmlns:a16="http://schemas.microsoft.com/office/drawing/2014/main" id="{32147B54-73CD-4FB9-87DB-2F8393DD55F9}"/>
            </a:ext>
          </a:extLst>
        </xdr:cNvPr>
        <xdr:cNvSpPr txBox="1"/>
      </xdr:nvSpPr>
      <xdr:spPr>
        <a:xfrm>
          <a:off x="10174061" y="3343275"/>
          <a:ext cx="1179739"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Non-Emergency </a:t>
          </a:r>
          <a:r>
            <a:rPr lang="en-AU" sz="800" b="0" baseline="30000">
              <a:solidFill>
                <a:schemeClr val="bg1"/>
              </a:solidFill>
              <a:effectLst/>
              <a:latin typeface="+mn-lt"/>
              <a:ea typeface="+mn-ea"/>
              <a:cs typeface="+mn-cs"/>
            </a:rPr>
            <a:t>6</a:t>
          </a:r>
          <a:r>
            <a:rPr lang="en-AU" sz="1000" b="1" baseline="0">
              <a:solidFill>
                <a:schemeClr val="bg1"/>
              </a:solidFill>
              <a:latin typeface="+mn-lt"/>
            </a:rPr>
            <a:t> </a:t>
          </a:r>
        </a:p>
        <a:p>
          <a:pPr algn="ctr"/>
          <a:r>
            <a:rPr lang="en-AU" sz="1000" b="1" baseline="0">
              <a:solidFill>
                <a:schemeClr val="bg1"/>
              </a:solidFill>
              <a:latin typeface="+mn-lt"/>
            </a:rPr>
            <a:t>&amp; Medically Authorised Incidents</a:t>
          </a:r>
          <a:endParaRPr lang="en-AU" sz="800" b="1" baseline="40000">
            <a:solidFill>
              <a:schemeClr val="bg1"/>
            </a:solidFill>
            <a:latin typeface="+mn-lt"/>
          </a:endParaRPr>
        </a:p>
        <a:p>
          <a:pPr algn="ctr"/>
          <a:endParaRPr lang="en-AU" sz="1000" b="1">
            <a:solidFill>
              <a:schemeClr val="bg1"/>
            </a:solidFill>
            <a:latin typeface="+mn-lt"/>
          </a:endParaRPr>
        </a:p>
      </xdr:txBody>
    </xdr:sp>
    <xdr:clientData/>
  </xdr:twoCellAnchor>
  <xdr:twoCellAnchor>
    <xdr:from>
      <xdr:col>28</xdr:col>
      <xdr:colOff>130629</xdr:colOff>
      <xdr:row>10</xdr:row>
      <xdr:rowOff>270783</xdr:rowOff>
    </xdr:from>
    <xdr:to>
      <xdr:col>29</xdr:col>
      <xdr:colOff>568779</xdr:colOff>
      <xdr:row>10</xdr:row>
      <xdr:rowOff>775608</xdr:rowOff>
    </xdr:to>
    <xdr:sp macro="" textlink="">
      <xdr:nvSpPr>
        <xdr:cNvPr id="41" name="TextBox 40">
          <a:extLst>
            <a:ext uri="{FF2B5EF4-FFF2-40B4-BE49-F238E27FC236}">
              <a16:creationId xmlns:a16="http://schemas.microsoft.com/office/drawing/2014/main" id="{CBC03225-3E94-4895-B934-BC4D59B0FDDA}"/>
            </a:ext>
          </a:extLst>
        </xdr:cNvPr>
        <xdr:cNvSpPr txBox="1"/>
      </xdr:nvSpPr>
      <xdr:spPr>
        <a:xfrm>
          <a:off x="13215258" y="3721554"/>
          <a:ext cx="118926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Total </a:t>
          </a:r>
          <a:r>
            <a:rPr lang="en-AU" sz="800" b="0" baseline="30000">
              <a:solidFill>
                <a:schemeClr val="bg1"/>
              </a:solidFill>
              <a:latin typeface="+mn-lt"/>
            </a:rPr>
            <a:t>6</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29</xdr:col>
      <xdr:colOff>590549</xdr:colOff>
      <xdr:row>10</xdr:row>
      <xdr:rowOff>270784</xdr:rowOff>
    </xdr:from>
    <xdr:to>
      <xdr:col>32</xdr:col>
      <xdr:colOff>47624</xdr:colOff>
      <xdr:row>10</xdr:row>
      <xdr:rowOff>775608</xdr:rowOff>
    </xdr:to>
    <xdr:sp macro="" textlink="">
      <xdr:nvSpPr>
        <xdr:cNvPr id="42" name="TextBox 41">
          <a:extLst>
            <a:ext uri="{FF2B5EF4-FFF2-40B4-BE49-F238E27FC236}">
              <a16:creationId xmlns:a16="http://schemas.microsoft.com/office/drawing/2014/main" id="{7D637F19-8753-45A9-8FA9-79B7AD4CE0A3}"/>
            </a:ext>
          </a:extLst>
        </xdr:cNvPr>
        <xdr:cNvSpPr txBox="1"/>
      </xdr:nvSpPr>
      <xdr:spPr>
        <a:xfrm>
          <a:off x="12506324" y="3499759"/>
          <a:ext cx="1323975" cy="50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i="0">
              <a:solidFill>
                <a:schemeClr val="bg1"/>
              </a:solidFill>
              <a:latin typeface="+mn-lt"/>
            </a:rPr>
            <a:t>Total Patients </a:t>
          </a:r>
          <a:r>
            <a:rPr lang="en-AU" sz="800" b="0" i="0" baseline="30000">
              <a:solidFill>
                <a:schemeClr val="bg1"/>
              </a:solidFill>
              <a:latin typeface="+mn-lt"/>
            </a:rPr>
            <a:t>6</a:t>
          </a:r>
          <a:r>
            <a:rPr lang="en-AU" sz="1000" b="1" i="0">
              <a:solidFill>
                <a:schemeClr val="bg1"/>
              </a:solidFill>
              <a:latin typeface="+mn-lt"/>
            </a:rPr>
            <a:t> Transported by Road</a:t>
          </a:r>
          <a:endParaRPr lang="en-AU" sz="800" b="1" i="0" baseline="46000">
            <a:solidFill>
              <a:schemeClr val="bg1"/>
            </a:solidFill>
            <a:latin typeface="+mn-lt"/>
          </a:endParaRPr>
        </a:p>
      </xdr:txBody>
    </xdr:sp>
    <xdr:clientData/>
  </xdr:twoCellAnchor>
  <xdr:twoCellAnchor editAs="oneCell">
    <xdr:from>
      <xdr:col>2</xdr:col>
      <xdr:colOff>238547</xdr:colOff>
      <xdr:row>6</xdr:row>
      <xdr:rowOff>110490</xdr:rowOff>
    </xdr:from>
    <xdr:to>
      <xdr:col>4</xdr:col>
      <xdr:colOff>41176</xdr:colOff>
      <xdr:row>10</xdr:row>
      <xdr:rowOff>2859</xdr:rowOff>
    </xdr:to>
    <xdr:pic>
      <xdr:nvPicPr>
        <xdr:cNvPr id="19" name="Picture 18">
          <a:extLst>
            <a:ext uri="{FF2B5EF4-FFF2-40B4-BE49-F238E27FC236}">
              <a16:creationId xmlns:a16="http://schemas.microsoft.com/office/drawing/2014/main" id="{98090935-0AE1-4A8F-BF43-18CF091ABDB2}"/>
            </a:ext>
          </a:extLst>
        </xdr:cNvPr>
        <xdr:cNvPicPr>
          <a:picLocks noChangeAspect="1"/>
        </xdr:cNvPicPr>
      </xdr:nvPicPr>
      <xdr:blipFill rotWithShape="1">
        <a:blip xmlns:r="http://schemas.openxmlformats.org/officeDocument/2006/relationships" r:embed="rId3"/>
        <a:srcRect l="3676" t="6925" r="2318" b="3064"/>
        <a:stretch/>
      </xdr:blipFill>
      <xdr:spPr>
        <a:xfrm>
          <a:off x="924347" y="3044190"/>
          <a:ext cx="755129" cy="737235"/>
        </a:xfrm>
        <a:prstGeom prst="rect">
          <a:avLst/>
        </a:prstGeom>
      </xdr:spPr>
    </xdr:pic>
    <xdr:clientData/>
  </xdr:twoCellAnchor>
  <xdr:twoCellAnchor editAs="oneCell">
    <xdr:from>
      <xdr:col>13</xdr:col>
      <xdr:colOff>236537</xdr:colOff>
      <xdr:row>6</xdr:row>
      <xdr:rowOff>121919</xdr:rowOff>
    </xdr:from>
    <xdr:to>
      <xdr:col>14</xdr:col>
      <xdr:colOff>360045</xdr:colOff>
      <xdr:row>10</xdr:row>
      <xdr:rowOff>1268</xdr:rowOff>
    </xdr:to>
    <xdr:pic>
      <xdr:nvPicPr>
        <xdr:cNvPr id="23" name="Picture 22">
          <a:extLst>
            <a:ext uri="{FF2B5EF4-FFF2-40B4-BE49-F238E27FC236}">
              <a16:creationId xmlns:a16="http://schemas.microsoft.com/office/drawing/2014/main" id="{63088C0D-A940-4A45-B1E7-7B6362DB1327}"/>
            </a:ext>
          </a:extLst>
        </xdr:cNvPr>
        <xdr:cNvPicPr>
          <a:picLocks noChangeAspect="1"/>
        </xdr:cNvPicPr>
      </xdr:nvPicPr>
      <xdr:blipFill rotWithShape="1">
        <a:blip xmlns:r="http://schemas.openxmlformats.org/officeDocument/2006/relationships" r:embed="rId4"/>
        <a:srcRect l="6758" t="2410" r="4043" b="4807"/>
        <a:stretch/>
      </xdr:blipFill>
      <xdr:spPr>
        <a:xfrm>
          <a:off x="5761037" y="2588894"/>
          <a:ext cx="630238" cy="766126"/>
        </a:xfrm>
        <a:prstGeom prst="rect">
          <a:avLst/>
        </a:prstGeom>
      </xdr:spPr>
    </xdr:pic>
    <xdr:clientData/>
  </xdr:twoCellAnchor>
  <xdr:twoCellAnchor editAs="oneCell">
    <xdr:from>
      <xdr:col>23</xdr:col>
      <xdr:colOff>381001</xdr:colOff>
      <xdr:row>6</xdr:row>
      <xdr:rowOff>106380</xdr:rowOff>
    </xdr:from>
    <xdr:to>
      <xdr:col>26</xdr:col>
      <xdr:colOff>161290</xdr:colOff>
      <xdr:row>10</xdr:row>
      <xdr:rowOff>2637</xdr:rowOff>
    </xdr:to>
    <xdr:pic>
      <xdr:nvPicPr>
        <xdr:cNvPr id="24" name="Picture 23">
          <a:extLst>
            <a:ext uri="{FF2B5EF4-FFF2-40B4-BE49-F238E27FC236}">
              <a16:creationId xmlns:a16="http://schemas.microsoft.com/office/drawing/2014/main" id="{DDD7135D-25FB-42AA-AB20-77E5A687B71B}"/>
            </a:ext>
          </a:extLst>
        </xdr:cNvPr>
        <xdr:cNvPicPr>
          <a:picLocks noChangeAspect="1"/>
        </xdr:cNvPicPr>
      </xdr:nvPicPr>
      <xdr:blipFill rotWithShape="1">
        <a:blip xmlns:r="http://schemas.openxmlformats.org/officeDocument/2006/relationships" r:embed="rId5"/>
        <a:srcRect l="4211" t="6001" r="8409" b="8989"/>
        <a:stretch/>
      </xdr:blipFill>
      <xdr:spPr>
        <a:xfrm>
          <a:off x="10172701" y="2440005"/>
          <a:ext cx="952499" cy="791607"/>
        </a:xfrm>
        <a:prstGeom prst="rect">
          <a:avLst/>
        </a:prstGeom>
      </xdr:spPr>
    </xdr:pic>
    <xdr:clientData/>
  </xdr:twoCellAnchor>
  <xdr:twoCellAnchor editAs="oneCell">
    <xdr:from>
      <xdr:col>2</xdr:col>
      <xdr:colOff>381001</xdr:colOff>
      <xdr:row>43</xdr:row>
      <xdr:rowOff>76200</xdr:rowOff>
    </xdr:from>
    <xdr:to>
      <xdr:col>5</xdr:col>
      <xdr:colOff>57151</xdr:colOff>
      <xdr:row>45</xdr:row>
      <xdr:rowOff>248609</xdr:rowOff>
    </xdr:to>
    <xdr:pic>
      <xdr:nvPicPr>
        <xdr:cNvPr id="25" name="Picture 24">
          <a:extLst>
            <a:ext uri="{FF2B5EF4-FFF2-40B4-BE49-F238E27FC236}">
              <a16:creationId xmlns:a16="http://schemas.microsoft.com/office/drawing/2014/main" id="{4903EA8C-8B89-4C5C-9DFE-C48930472803}"/>
            </a:ext>
          </a:extLst>
        </xdr:cNvPr>
        <xdr:cNvPicPr>
          <a:picLocks noChangeAspect="1"/>
        </xdr:cNvPicPr>
      </xdr:nvPicPr>
      <xdr:blipFill rotWithShape="1">
        <a:blip xmlns:r="http://schemas.openxmlformats.org/officeDocument/2006/relationships" r:embed="rId6"/>
        <a:srcRect t="-1" r="5282" b="4244"/>
        <a:stretch/>
      </xdr:blipFill>
      <xdr:spPr>
        <a:xfrm>
          <a:off x="619126" y="11696700"/>
          <a:ext cx="1047750" cy="660089"/>
        </a:xfrm>
        <a:prstGeom prst="rect">
          <a:avLst/>
        </a:prstGeom>
      </xdr:spPr>
    </xdr:pic>
    <xdr:clientData/>
  </xdr:twoCellAnchor>
  <xdr:twoCellAnchor editAs="oneCell">
    <xdr:from>
      <xdr:col>19</xdr:col>
      <xdr:colOff>200025</xdr:colOff>
      <xdr:row>42</xdr:row>
      <xdr:rowOff>228600</xdr:rowOff>
    </xdr:from>
    <xdr:to>
      <xdr:col>20</xdr:col>
      <xdr:colOff>171318</xdr:colOff>
      <xdr:row>45</xdr:row>
      <xdr:rowOff>1903</xdr:rowOff>
    </xdr:to>
    <xdr:pic>
      <xdr:nvPicPr>
        <xdr:cNvPr id="33" name="Picture 32">
          <a:extLst>
            <a:ext uri="{FF2B5EF4-FFF2-40B4-BE49-F238E27FC236}">
              <a16:creationId xmlns:a16="http://schemas.microsoft.com/office/drawing/2014/main" id="{88852344-8E60-4A79-90C2-1761BB1A8CB7}"/>
            </a:ext>
          </a:extLst>
        </xdr:cNvPr>
        <xdr:cNvPicPr>
          <a:picLocks noChangeAspect="1"/>
        </xdr:cNvPicPr>
      </xdr:nvPicPr>
      <xdr:blipFill rotWithShape="1">
        <a:blip xmlns:r="http://schemas.openxmlformats.org/officeDocument/2006/relationships" r:embed="rId7"/>
        <a:srcRect l="5683" t="1112"/>
        <a:stretch/>
      </xdr:blipFill>
      <xdr:spPr>
        <a:xfrm>
          <a:off x="7781925" y="11601450"/>
          <a:ext cx="428493" cy="504823"/>
        </a:xfrm>
        <a:prstGeom prst="rect">
          <a:avLst/>
        </a:prstGeom>
      </xdr:spPr>
    </xdr:pic>
    <xdr:clientData/>
  </xdr:twoCellAnchor>
  <xdr:twoCellAnchor editAs="oneCell">
    <xdr:from>
      <xdr:col>25</xdr:col>
      <xdr:colOff>281668</xdr:colOff>
      <xdr:row>42</xdr:row>
      <xdr:rowOff>239028</xdr:rowOff>
    </xdr:from>
    <xdr:to>
      <xdr:col>27</xdr:col>
      <xdr:colOff>54428</xdr:colOff>
      <xdr:row>46</xdr:row>
      <xdr:rowOff>93591</xdr:rowOff>
    </xdr:to>
    <xdr:pic>
      <xdr:nvPicPr>
        <xdr:cNvPr id="43" name="Picture 42">
          <a:extLst>
            <a:ext uri="{FF2B5EF4-FFF2-40B4-BE49-F238E27FC236}">
              <a16:creationId xmlns:a16="http://schemas.microsoft.com/office/drawing/2014/main" id="{B4263051-8A55-4796-9E8C-EB7D88D2F13F}"/>
            </a:ext>
          </a:extLst>
        </xdr:cNvPr>
        <xdr:cNvPicPr>
          <a:picLocks noChangeAspect="1"/>
        </xdr:cNvPicPr>
      </xdr:nvPicPr>
      <xdr:blipFill rotWithShape="1">
        <a:blip xmlns:r="http://schemas.openxmlformats.org/officeDocument/2006/relationships" r:embed="rId8"/>
        <a:srcRect t="650" r="4418" b="2585"/>
        <a:stretch/>
      </xdr:blipFill>
      <xdr:spPr>
        <a:xfrm>
          <a:off x="9835243" y="11611878"/>
          <a:ext cx="953860" cy="1033758"/>
        </a:xfrm>
        <a:prstGeom prst="rect">
          <a:avLst/>
        </a:prstGeom>
      </xdr:spPr>
    </xdr:pic>
    <xdr:clientData/>
  </xdr:twoCellAnchor>
  <xdr:twoCellAnchor>
    <xdr:from>
      <xdr:col>5</xdr:col>
      <xdr:colOff>732692</xdr:colOff>
      <xdr:row>45</xdr:row>
      <xdr:rowOff>259292</xdr:rowOff>
    </xdr:from>
    <xdr:to>
      <xdr:col>15</xdr:col>
      <xdr:colOff>6104</xdr:colOff>
      <xdr:row>46</xdr:row>
      <xdr:rowOff>287867</xdr:rowOff>
    </xdr:to>
    <xdr:sp macro="" textlink="">
      <xdr:nvSpPr>
        <xdr:cNvPr id="44" name="TextBox 43">
          <a:extLst>
            <a:ext uri="{FF2B5EF4-FFF2-40B4-BE49-F238E27FC236}">
              <a16:creationId xmlns:a16="http://schemas.microsoft.com/office/drawing/2014/main" id="{04076BFE-C8BF-4F72-B1F1-B3DF8263EA5E}"/>
            </a:ext>
          </a:extLst>
        </xdr:cNvPr>
        <xdr:cNvSpPr txBox="1"/>
      </xdr:nvSpPr>
      <xdr:spPr>
        <a:xfrm>
          <a:off x="2337288" y="12781004"/>
          <a:ext cx="3251931" cy="46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Percentiles</a:t>
          </a:r>
        </a:p>
        <a:p>
          <a:pPr algn="ctr"/>
          <a:r>
            <a:rPr lang="en-AU" sz="1000" b="1" baseline="0">
              <a:solidFill>
                <a:schemeClr val="bg1"/>
              </a:solidFill>
              <a:latin typeface="+mn-lt"/>
            </a:rPr>
            <a:t>(mins)</a:t>
          </a:r>
        </a:p>
        <a:p>
          <a:pPr algn="ctr"/>
          <a:endParaRPr lang="en-AU" sz="1000" b="1">
            <a:solidFill>
              <a:schemeClr val="bg1"/>
            </a:solidFill>
            <a:latin typeface="+mn-lt"/>
          </a:endParaRPr>
        </a:p>
      </xdr:txBody>
    </xdr:sp>
    <xdr:clientData/>
  </xdr:twoCellAnchor>
  <xdr:twoCellAnchor>
    <xdr:from>
      <xdr:col>14</xdr:col>
      <xdr:colOff>361950</xdr:colOff>
      <xdr:row>46</xdr:row>
      <xdr:rowOff>312209</xdr:rowOff>
    </xdr:from>
    <xdr:to>
      <xdr:col>17</xdr:col>
      <xdr:colOff>97366</xdr:colOff>
      <xdr:row>46</xdr:row>
      <xdr:rowOff>774700</xdr:rowOff>
    </xdr:to>
    <xdr:sp macro="" textlink="">
      <xdr:nvSpPr>
        <xdr:cNvPr id="45" name="TextBox 44">
          <a:extLst>
            <a:ext uri="{FF2B5EF4-FFF2-40B4-BE49-F238E27FC236}">
              <a16:creationId xmlns:a16="http://schemas.microsoft.com/office/drawing/2014/main" id="{80D5FB8D-0F67-4AAC-8F69-63EE429FCAAB}"/>
            </a:ext>
          </a:extLst>
        </xdr:cNvPr>
        <xdr:cNvSpPr txBox="1"/>
      </xdr:nvSpPr>
      <xdr:spPr>
        <a:xfrm>
          <a:off x="6019800" y="12856634"/>
          <a:ext cx="1107016" cy="46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a:t>
          </a:r>
        </a:p>
        <a:p>
          <a:pPr algn="ctr"/>
          <a:r>
            <a:rPr lang="en-AU" sz="1000" b="1" baseline="0">
              <a:solidFill>
                <a:schemeClr val="bg1"/>
              </a:solidFill>
              <a:latin typeface="+mn-lt"/>
            </a:rPr>
            <a:t>(%)</a:t>
          </a:r>
        </a:p>
        <a:p>
          <a:pPr algn="ctr"/>
          <a:endParaRPr lang="en-AU" sz="1000" b="1">
            <a:solidFill>
              <a:schemeClr val="bg1"/>
            </a:solidFill>
            <a:latin typeface="+mn-lt"/>
          </a:endParaRPr>
        </a:p>
      </xdr:txBody>
    </xdr:sp>
    <xdr:clientData/>
  </xdr:twoCellAnchor>
  <xdr:twoCellAnchor>
    <xdr:from>
      <xdr:col>2</xdr:col>
      <xdr:colOff>2</xdr:colOff>
      <xdr:row>6</xdr:row>
      <xdr:rowOff>170180</xdr:rowOff>
    </xdr:from>
    <xdr:to>
      <xdr:col>11</xdr:col>
      <xdr:colOff>381001</xdr:colOff>
      <xdr:row>9</xdr:row>
      <xdr:rowOff>95250</xdr:rowOff>
    </xdr:to>
    <xdr:sp macro="" textlink="">
      <xdr:nvSpPr>
        <xdr:cNvPr id="8" name="TextBox 7">
          <a:extLst>
            <a:ext uri="{FF2B5EF4-FFF2-40B4-BE49-F238E27FC236}">
              <a16:creationId xmlns:a16="http://schemas.microsoft.com/office/drawing/2014/main" id="{219BF6F0-834A-41B1-9C1C-50409A1F49E7}"/>
            </a:ext>
          </a:extLst>
        </xdr:cNvPr>
        <xdr:cNvSpPr txBox="1"/>
      </xdr:nvSpPr>
      <xdr:spPr>
        <a:xfrm>
          <a:off x="247652" y="2503805"/>
          <a:ext cx="5133974" cy="49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200">
              <a:solidFill>
                <a:schemeClr val="bg1"/>
              </a:solidFill>
            </a:rPr>
            <a:t>Care for patients</a:t>
          </a:r>
        </a:p>
      </xdr:txBody>
    </xdr:sp>
    <xdr:clientData/>
  </xdr:twoCellAnchor>
  <xdr:twoCellAnchor>
    <xdr:from>
      <xdr:col>1</xdr:col>
      <xdr:colOff>47625</xdr:colOff>
      <xdr:row>91</xdr:row>
      <xdr:rowOff>0</xdr:rowOff>
    </xdr:from>
    <xdr:to>
      <xdr:col>4</xdr:col>
      <xdr:colOff>145256</xdr:colOff>
      <xdr:row>96</xdr:row>
      <xdr:rowOff>123825</xdr:rowOff>
    </xdr:to>
    <xdr:sp macro="" textlink="$V$85" fLocksText="0">
      <xdr:nvSpPr>
        <xdr:cNvPr id="55" name="Rectangle: Top Corners Rounded 54">
          <a:extLst>
            <a:ext uri="{FF2B5EF4-FFF2-40B4-BE49-F238E27FC236}">
              <a16:creationId xmlns:a16="http://schemas.microsoft.com/office/drawing/2014/main" id="{C71B1FE6-7637-4122-9A46-F909387F3923}"/>
            </a:ext>
          </a:extLst>
        </xdr:cNvPr>
        <xdr:cNvSpPr/>
      </xdr:nvSpPr>
      <xdr:spPr>
        <a:xfrm>
          <a:off x="228600" y="23488650"/>
          <a:ext cx="1069181" cy="1076325"/>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392906</xdr:colOff>
      <xdr:row>91</xdr:row>
      <xdr:rowOff>83715</xdr:rowOff>
    </xdr:from>
    <xdr:to>
      <xdr:col>3</xdr:col>
      <xdr:colOff>331470</xdr:colOff>
      <xdr:row>93</xdr:row>
      <xdr:rowOff>113328</xdr:rowOff>
    </xdr:to>
    <xdr:pic>
      <xdr:nvPicPr>
        <xdr:cNvPr id="53" name="Picture 52">
          <a:extLst>
            <a:ext uri="{FF2B5EF4-FFF2-40B4-BE49-F238E27FC236}">
              <a16:creationId xmlns:a16="http://schemas.microsoft.com/office/drawing/2014/main" id="{E78C7032-A3CE-4405-AF5C-360BD8FF0573}"/>
            </a:ext>
          </a:extLst>
        </xdr:cNvPr>
        <xdr:cNvPicPr>
          <a:picLocks noChangeAspect="1"/>
        </xdr:cNvPicPr>
      </xdr:nvPicPr>
      <xdr:blipFill rotWithShape="1">
        <a:blip xmlns:r="http://schemas.openxmlformats.org/officeDocument/2006/relationships" r:embed="rId3"/>
        <a:srcRect l="3676" t="6925" r="2318" b="3064"/>
        <a:stretch/>
      </xdr:blipFill>
      <xdr:spPr>
        <a:xfrm>
          <a:off x="631031" y="23479496"/>
          <a:ext cx="392907" cy="410613"/>
        </a:xfrm>
        <a:prstGeom prst="rect">
          <a:avLst/>
        </a:prstGeom>
      </xdr:spPr>
    </xdr:pic>
    <xdr:clientData/>
  </xdr:twoCellAnchor>
  <xdr:twoCellAnchor>
    <xdr:from>
      <xdr:col>4</xdr:col>
      <xdr:colOff>121446</xdr:colOff>
      <xdr:row>91</xdr:row>
      <xdr:rowOff>9525</xdr:rowOff>
    </xdr:from>
    <xdr:to>
      <xdr:col>9</xdr:col>
      <xdr:colOff>14287</xdr:colOff>
      <xdr:row>94</xdr:row>
      <xdr:rowOff>85725</xdr:rowOff>
    </xdr:to>
    <xdr:sp macro="" textlink="">
      <xdr:nvSpPr>
        <xdr:cNvPr id="51" name="Rectangle: Single Corner Rounded 50">
          <a:extLst>
            <a:ext uri="{FF2B5EF4-FFF2-40B4-BE49-F238E27FC236}">
              <a16:creationId xmlns:a16="http://schemas.microsoft.com/office/drawing/2014/main" id="{322363A2-10B5-4204-8E02-72C3E95733DA}"/>
            </a:ext>
          </a:extLst>
        </xdr:cNvPr>
        <xdr:cNvSpPr/>
      </xdr:nvSpPr>
      <xdr:spPr>
        <a:xfrm>
          <a:off x="1273971" y="23517225"/>
          <a:ext cx="2455066"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154781</xdr:colOff>
      <xdr:row>91</xdr:row>
      <xdr:rowOff>9525</xdr:rowOff>
    </xdr:from>
    <xdr:to>
      <xdr:col>8</xdr:col>
      <xdr:colOff>416720</xdr:colOff>
      <xdr:row>94</xdr:row>
      <xdr:rowOff>19051</xdr:rowOff>
    </xdr:to>
    <xdr:sp macro="" textlink="">
      <xdr:nvSpPr>
        <xdr:cNvPr id="59" name="TextBox 58">
          <a:extLst>
            <a:ext uri="{FF2B5EF4-FFF2-40B4-BE49-F238E27FC236}">
              <a16:creationId xmlns:a16="http://schemas.microsoft.com/office/drawing/2014/main" id="{943F739E-3660-45AA-AE4B-3A3C626E6CC9}"/>
            </a:ext>
          </a:extLst>
        </xdr:cNvPr>
        <xdr:cNvSpPr txBox="1"/>
      </xdr:nvSpPr>
      <xdr:spPr>
        <a:xfrm>
          <a:off x="1535906" y="25143619"/>
          <a:ext cx="2500314" cy="58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a:solidFill>
                <a:srgbClr val="004D6D"/>
              </a:solidFill>
              <a:latin typeface="MetaBookLF-Roman" panose="020B0502040000020004" pitchFamily="34" charset="0"/>
              <a:ea typeface="+mn-ea"/>
              <a:cs typeface="+mn-cs"/>
            </a:rPr>
            <a:t>Care for patients</a:t>
          </a:r>
        </a:p>
      </xdr:txBody>
    </xdr:sp>
    <xdr:clientData/>
  </xdr:twoCellAnchor>
  <xdr:twoCellAnchor>
    <xdr:from>
      <xdr:col>1</xdr:col>
      <xdr:colOff>447675</xdr:colOff>
      <xdr:row>94</xdr:row>
      <xdr:rowOff>28575</xdr:rowOff>
    </xdr:from>
    <xdr:to>
      <xdr:col>32</xdr:col>
      <xdr:colOff>76200</xdr:colOff>
      <xdr:row>116</xdr:row>
      <xdr:rowOff>180974</xdr:rowOff>
    </xdr:to>
    <xdr:sp macro="" textlink="">
      <xdr:nvSpPr>
        <xdr:cNvPr id="60" name="Rectangle: Top Corners Rounded 59">
          <a:extLst>
            <a:ext uri="{FF2B5EF4-FFF2-40B4-BE49-F238E27FC236}">
              <a16:creationId xmlns:a16="http://schemas.microsoft.com/office/drawing/2014/main" id="{A3120892-0B9C-49E3-AADC-E16416797B5F}"/>
            </a:ext>
          </a:extLst>
        </xdr:cNvPr>
        <xdr:cNvSpPr/>
      </xdr:nvSpPr>
      <xdr:spPr>
        <a:xfrm>
          <a:off x="447675" y="25517475"/>
          <a:ext cx="13954125" cy="4343399"/>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97637</xdr:colOff>
      <xdr:row>94</xdr:row>
      <xdr:rowOff>115913</xdr:rowOff>
    </xdr:from>
    <xdr:to>
      <xdr:col>20</xdr:col>
      <xdr:colOff>28047</xdr:colOff>
      <xdr:row>116</xdr:row>
      <xdr:rowOff>150959</xdr:rowOff>
    </xdr:to>
    <xdr:sp macro="" textlink="">
      <xdr:nvSpPr>
        <xdr:cNvPr id="61" name="TextBox 60">
          <a:extLst>
            <a:ext uri="{FF2B5EF4-FFF2-40B4-BE49-F238E27FC236}">
              <a16:creationId xmlns:a16="http://schemas.microsoft.com/office/drawing/2014/main" id="{760125F5-593B-4525-A2E8-E69D262BF410}"/>
            </a:ext>
          </a:extLst>
        </xdr:cNvPr>
        <xdr:cNvSpPr txBox="1"/>
      </xdr:nvSpPr>
      <xdr:spPr>
        <a:xfrm>
          <a:off x="331952" y="24183683"/>
          <a:ext cx="7741545" cy="4237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spcBef>
              <a:spcPts val="0"/>
            </a:spcBef>
            <a:spcAft>
              <a:spcPts val="400"/>
            </a:spcAft>
          </a:pPr>
          <a:r>
            <a:rPr lang="en-AU" sz="1800">
              <a:solidFill>
                <a:srgbClr val="004D6D"/>
              </a:solidFill>
              <a:latin typeface="MetaBookLF-Roman" panose="020B0502040000020004" pitchFamily="34" charset="0"/>
              <a:ea typeface="+mn-ea"/>
              <a:cs typeface="+mn-cs"/>
            </a:rPr>
            <a:t>Clinically Meaningful Pain Reduction % Cardiac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cardiac pain by the ambulance service.  The outcome measure, ‘clinically meaningful pain reduction’, is defined as a minimum two point reduction (on a 10 point scale) in pain score from pre-to post-treatment.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cardiac related final assessment and an initial pain score equal to or greater than seven points (on a 10 point scale) who are administered an analgaesic agent (GTN, Fentanyl or Morphine).  The numerator contains a count of the number of these patients who report a clinically meaningful reduction in pain.</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l" defTabSz="914400" rtl="0" eaLnBrk="1" fontAlgn="auto" latinLnBrk="0" hangingPunct="1">
            <a:lnSpc>
              <a:spcPts val="1600"/>
            </a:lnSpc>
            <a:spcBef>
              <a:spcPts val="0"/>
            </a:spcBef>
            <a:spcAft>
              <a:spcPts val="400"/>
            </a:spcAft>
            <a:buClrTx/>
            <a:buSzTx/>
            <a:buFontTx/>
            <a:buNone/>
            <a:tabLst/>
            <a:defRPr/>
          </a:pPr>
          <a:r>
            <a:rPr lang="en-AU" sz="1800">
              <a:solidFill>
                <a:srgbClr val="004D6D"/>
              </a:solidFill>
              <a:latin typeface="MetaBookLF-Roman" panose="020B0502040000020004" pitchFamily="34" charset="0"/>
              <a:ea typeface="+mn-ea"/>
              <a:cs typeface="+mn-cs"/>
            </a:rPr>
            <a:t>Clinically Meaningful Pain Reduction % Trauma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traumatic injury related pain by the ambulance service.  The outcome measure, a ‘clinically meaningful pain reduction’, is defined as a minimum two point reduction (on a 10 point scale) in pain score from pre-to post-treatment. </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trauma related final assessment and an initial pain score equal to or greater than seven points who are administered an analgaesic agent (Morphine, Fentanyl, Methoxyflurane or Ketamine). The numerator contains a count of the number of these patients who report a clinically meaningful reduction in pain.</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xdr:col>
      <xdr:colOff>169652</xdr:colOff>
      <xdr:row>105</xdr:row>
      <xdr:rowOff>39331</xdr:rowOff>
    </xdr:from>
    <xdr:to>
      <xdr:col>20</xdr:col>
      <xdr:colOff>372</xdr:colOff>
      <xdr:row>105</xdr:row>
      <xdr:rowOff>39331</xdr:rowOff>
    </xdr:to>
    <xdr:cxnSp macro="">
      <xdr:nvCxnSpPr>
        <xdr:cNvPr id="64" name="Straight Connector 63">
          <a:extLst>
            <a:ext uri="{FF2B5EF4-FFF2-40B4-BE49-F238E27FC236}">
              <a16:creationId xmlns:a16="http://schemas.microsoft.com/office/drawing/2014/main" id="{FA1E80EB-3B4C-4611-BAA2-B7A54197C849}"/>
            </a:ext>
          </a:extLst>
        </xdr:cNvPr>
        <xdr:cNvCxnSpPr/>
      </xdr:nvCxnSpPr>
      <xdr:spPr>
        <a:xfrm>
          <a:off x="411587" y="26214031"/>
          <a:ext cx="7627885"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173160</xdr:colOff>
      <xdr:row>94</xdr:row>
      <xdr:rowOff>112580</xdr:rowOff>
    </xdr:from>
    <xdr:to>
      <xdr:col>31</xdr:col>
      <xdr:colOff>627379</xdr:colOff>
      <xdr:row>108</xdr:row>
      <xdr:rowOff>114364</xdr:rowOff>
    </xdr:to>
    <xdr:sp macro="" textlink="">
      <xdr:nvSpPr>
        <xdr:cNvPr id="65" name="TextBox 64">
          <a:extLst>
            <a:ext uri="{FF2B5EF4-FFF2-40B4-BE49-F238E27FC236}">
              <a16:creationId xmlns:a16="http://schemas.microsoft.com/office/drawing/2014/main" id="{6D0498F1-ECF6-47F7-B59F-4705319DA485}"/>
            </a:ext>
          </a:extLst>
        </xdr:cNvPr>
        <xdr:cNvSpPr txBox="1"/>
      </xdr:nvSpPr>
      <xdr:spPr>
        <a:xfrm>
          <a:off x="8208450" y="24199400"/>
          <a:ext cx="5548189" cy="264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algn="l" rtl="0">
            <a:spcBef>
              <a:spcPts val="0"/>
            </a:spcBef>
            <a:spcAft>
              <a:spcPts val="400"/>
            </a:spcAft>
          </a:pPr>
          <a:r>
            <a:rPr lang="en-GB" sz="1800">
              <a:solidFill>
                <a:srgbClr val="004D6D"/>
              </a:solidFill>
              <a:latin typeface="MetaBookLF-Roman" panose="020B0502040000020004" pitchFamily="34" charset="0"/>
              <a:ea typeface="+mn-ea"/>
              <a:cs typeface="+mn-cs"/>
            </a:rPr>
            <a:t>% of Emergency &amp; Urgent Patients Treated &amp; Not Transported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percentage of emergency (Code 1) and urgent (Code 2) patients who request an ambulance service via the Triple Zero (000) system and receive treatment by a QAS paramedic but are not transported by the ambulance service to a healthcare facility for additional assessment and care. This is presented as a percentage of all emergency and urgent patients who are attended to by QAS.</a:t>
          </a:r>
        </a:p>
      </xdr:txBody>
    </xdr:sp>
    <xdr:clientData/>
  </xdr:twoCellAnchor>
  <xdr:twoCellAnchor editAs="absolute">
    <xdr:from>
      <xdr:col>20</xdr:col>
      <xdr:colOff>93677</xdr:colOff>
      <xdr:row>94</xdr:row>
      <xdr:rowOff>95282</xdr:rowOff>
    </xdr:from>
    <xdr:to>
      <xdr:col>20</xdr:col>
      <xdr:colOff>93677</xdr:colOff>
      <xdr:row>116</xdr:row>
      <xdr:rowOff>64983</xdr:rowOff>
    </xdr:to>
    <xdr:cxnSp macro="">
      <xdr:nvCxnSpPr>
        <xdr:cNvPr id="69" name="Straight Connector 68">
          <a:extLst>
            <a:ext uri="{FF2B5EF4-FFF2-40B4-BE49-F238E27FC236}">
              <a16:creationId xmlns:a16="http://schemas.microsoft.com/office/drawing/2014/main" id="{C854C77A-D771-40C7-8E56-662703C67F9F}"/>
            </a:ext>
          </a:extLst>
        </xdr:cNvPr>
        <xdr:cNvCxnSpPr/>
      </xdr:nvCxnSpPr>
      <xdr:spPr>
        <a:xfrm>
          <a:off x="8136587" y="24170672"/>
          <a:ext cx="0" cy="4166416"/>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47626</xdr:colOff>
      <xdr:row>117</xdr:row>
      <xdr:rowOff>62196</xdr:rowOff>
    </xdr:from>
    <xdr:to>
      <xdr:col>4</xdr:col>
      <xdr:colOff>145256</xdr:colOff>
      <xdr:row>123</xdr:row>
      <xdr:rowOff>171339</xdr:rowOff>
    </xdr:to>
    <xdr:sp macro="" textlink="$V$85" fLocksText="0">
      <xdr:nvSpPr>
        <xdr:cNvPr id="75" name="Rectangle: Top Corners Rounded 54">
          <a:extLst>
            <a:ext uri="{FF2B5EF4-FFF2-40B4-BE49-F238E27FC236}">
              <a16:creationId xmlns:a16="http://schemas.microsoft.com/office/drawing/2014/main" id="{C8F085D3-B5E1-48D3-AE69-6545509899E7}"/>
            </a:ext>
          </a:extLst>
        </xdr:cNvPr>
        <xdr:cNvSpPr/>
      </xdr:nvSpPr>
      <xdr:spPr>
        <a:xfrm>
          <a:off x="228601" y="28532421"/>
          <a:ext cx="1069180" cy="125214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309563</xdr:colOff>
      <xdr:row>117</xdr:row>
      <xdr:rowOff>90857</xdr:rowOff>
    </xdr:from>
    <xdr:to>
      <xdr:col>3</xdr:col>
      <xdr:colOff>260032</xdr:colOff>
      <xdr:row>120</xdr:row>
      <xdr:rowOff>85988</xdr:rowOff>
    </xdr:to>
    <xdr:pic>
      <xdr:nvPicPr>
        <xdr:cNvPr id="77" name="Picture 76">
          <a:extLst>
            <a:ext uri="{FF2B5EF4-FFF2-40B4-BE49-F238E27FC236}">
              <a16:creationId xmlns:a16="http://schemas.microsoft.com/office/drawing/2014/main" id="{0B2C3713-3F5E-4EA6-95F9-6B444A7B5CA1}"/>
            </a:ext>
          </a:extLst>
        </xdr:cNvPr>
        <xdr:cNvPicPr>
          <a:picLocks noChangeAspect="1"/>
        </xdr:cNvPicPr>
      </xdr:nvPicPr>
      <xdr:blipFill rotWithShape="1">
        <a:blip xmlns:r="http://schemas.openxmlformats.org/officeDocument/2006/relationships" r:embed="rId4"/>
        <a:srcRect l="6758" t="2410" r="4043" b="4807"/>
        <a:stretch/>
      </xdr:blipFill>
      <xdr:spPr>
        <a:xfrm>
          <a:off x="547688" y="28626170"/>
          <a:ext cx="412749" cy="560281"/>
        </a:xfrm>
        <a:prstGeom prst="rect">
          <a:avLst/>
        </a:prstGeom>
      </xdr:spPr>
    </xdr:pic>
    <xdr:clientData/>
  </xdr:twoCellAnchor>
  <xdr:twoCellAnchor>
    <xdr:from>
      <xdr:col>2</xdr:col>
      <xdr:colOff>1588</xdr:colOff>
      <xdr:row>120</xdr:row>
      <xdr:rowOff>79375</xdr:rowOff>
    </xdr:from>
    <xdr:to>
      <xdr:col>33</xdr:col>
      <xdr:colOff>1588</xdr:colOff>
      <xdr:row>137</xdr:row>
      <xdr:rowOff>23812</xdr:rowOff>
    </xdr:to>
    <xdr:sp macro="" textlink="">
      <xdr:nvSpPr>
        <xdr:cNvPr id="78" name="Rectangle: Top Corners Rounded 77">
          <a:extLst>
            <a:ext uri="{FF2B5EF4-FFF2-40B4-BE49-F238E27FC236}">
              <a16:creationId xmlns:a16="http://schemas.microsoft.com/office/drawing/2014/main" id="{EDBE1C7B-37B9-483D-B991-6B3FA069E984}"/>
            </a:ext>
          </a:extLst>
        </xdr:cNvPr>
        <xdr:cNvSpPr/>
      </xdr:nvSpPr>
      <xdr:spPr>
        <a:xfrm>
          <a:off x="239713" y="29186188"/>
          <a:ext cx="13620750" cy="321468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68949</xdr:colOff>
      <xdr:row>120</xdr:row>
      <xdr:rowOff>145731</xdr:rowOff>
    </xdr:from>
    <xdr:to>
      <xdr:col>9</xdr:col>
      <xdr:colOff>38100</xdr:colOff>
      <xdr:row>136</xdr:row>
      <xdr:rowOff>8890</xdr:rowOff>
    </xdr:to>
    <xdr:sp macro="" textlink="">
      <xdr:nvSpPr>
        <xdr:cNvPr id="80" name="TextBox 79">
          <a:extLst>
            <a:ext uri="{FF2B5EF4-FFF2-40B4-BE49-F238E27FC236}">
              <a16:creationId xmlns:a16="http://schemas.microsoft.com/office/drawing/2014/main" id="{7A183B22-F6E3-4E91-8532-A6EBC2F781FE}"/>
            </a:ext>
          </a:extLst>
        </xdr:cNvPr>
        <xdr:cNvSpPr txBox="1"/>
      </xdr:nvSpPr>
      <xdr:spPr>
        <a:xfrm>
          <a:off x="308979" y="29202061"/>
          <a:ext cx="3443871" cy="292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Clinical Attrition % </a:t>
          </a:r>
          <a:r>
            <a:rPr lang="en-GB" sz="1600">
              <a:solidFill>
                <a:srgbClr val="004D6D"/>
              </a:solidFill>
              <a:latin typeface="MetaBookLF-Roman" panose="020B0502040000020004" pitchFamily="34" charset="0"/>
              <a:ea typeface="+mn-ea"/>
              <a:cs typeface="+mn-cs"/>
            </a:rPr>
            <a:t>(ROGS Definition)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measures the level of employee attrition in the operational workforce. It is calculated as the number of fulltime equivalent (FTE) employees who exit the organisation, as a proportion of the number of FTE employees. It is based on staff FTE defined as ‘operational positions where paramedic qualifications are either essential or desirable to the role’.</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9</xdr:col>
      <xdr:colOff>161550</xdr:colOff>
      <xdr:row>120</xdr:row>
      <xdr:rowOff>106045</xdr:rowOff>
    </xdr:from>
    <xdr:to>
      <xdr:col>17</xdr:col>
      <xdr:colOff>111651</xdr:colOff>
      <xdr:row>136</xdr:row>
      <xdr:rowOff>171449</xdr:rowOff>
    </xdr:to>
    <xdr:sp macro="" textlink="">
      <xdr:nvSpPr>
        <xdr:cNvPr id="81" name="TextBox 80">
          <a:extLst>
            <a:ext uri="{FF2B5EF4-FFF2-40B4-BE49-F238E27FC236}">
              <a16:creationId xmlns:a16="http://schemas.microsoft.com/office/drawing/2014/main" id="{F11F28EB-EC8C-49B1-892A-D674342F9D36}"/>
            </a:ext>
          </a:extLst>
        </xdr:cNvPr>
        <xdr:cNvSpPr txBox="1"/>
      </xdr:nvSpPr>
      <xdr:spPr>
        <a:xfrm>
          <a:off x="3902335" y="29233813"/>
          <a:ext cx="3273691" cy="311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r>
            <a:rPr lang="en-GB" sz="1800">
              <a:solidFill>
                <a:srgbClr val="004D6D"/>
              </a:solidFill>
              <a:latin typeface="MetaBookLF-Roman" panose="020B0502040000020004" pitchFamily="34" charset="0"/>
              <a:ea typeface="+mn-ea"/>
              <a:cs typeface="+mn-cs"/>
            </a:rPr>
            <a:t>Occupational Violence Staff </a:t>
          </a:r>
        </a:p>
        <a:p>
          <a:pPr marL="0" indent="0" rtl="0"/>
          <a:r>
            <a:rPr lang="en-GB" sz="1800">
              <a:solidFill>
                <a:srgbClr val="004D6D"/>
              </a:solidFill>
              <a:latin typeface="MetaBookLF-Roman" panose="020B0502040000020004" pitchFamily="34" charset="0"/>
              <a:ea typeface="+mn-ea"/>
              <a:cs typeface="+mn-cs"/>
            </a:rPr>
            <a:t>Safety Index </a:t>
          </a:r>
        </a:p>
        <a:p>
          <a:pPr marL="0" marR="0" lvl="0" indent="0" defTabSz="914400" rtl="0" eaLnBrk="1" fontAlgn="auto" latinLnBrk="0" hangingPunct="1">
            <a:lnSpc>
              <a:spcPct val="100000"/>
            </a:lnSpc>
            <a:spcBef>
              <a:spcPts val="0"/>
            </a:spcBef>
            <a:spcAft>
              <a:spcPts val="400"/>
            </a:spcAft>
            <a:buClrTx/>
            <a:buSzTx/>
            <a:buFontTx/>
            <a:buNone/>
            <a:tabLst/>
            <a:defRPr/>
          </a:pPr>
          <a:r>
            <a:rPr lang="en-GB" sz="1000">
              <a:solidFill>
                <a:srgbClr val="004D6D"/>
              </a:solidFill>
              <a:latin typeface="MetaBookLF-Roman" panose="020B0502040000020004" pitchFamily="34" charset="0"/>
              <a:ea typeface="+mn-ea"/>
              <a:cs typeface="+mn-cs"/>
            </a:rPr>
            <a:t>(previously Crew Safety Index)</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rate of exposure of operational paramedics to deliberate physical violence and verbal abuse by patients and/or bystanders. This is calculated as the number of reported cases of occupational violence (recorded within the Safety Health and Environment (SHE) reporting system) per 100,000 hours worked (calculated as the sum of all hours worked inclusive of overtime and leave).</a:t>
          </a:r>
        </a:p>
      </xdr:txBody>
    </xdr:sp>
    <xdr:clientData/>
  </xdr:twoCellAnchor>
  <xdr:twoCellAnchor editAs="absolute">
    <xdr:from>
      <xdr:col>17</xdr:col>
      <xdr:colOff>180658</xdr:colOff>
      <xdr:row>120</xdr:row>
      <xdr:rowOff>95886</xdr:rowOff>
    </xdr:from>
    <xdr:to>
      <xdr:col>27</xdr:col>
      <xdr:colOff>401003</xdr:colOff>
      <xdr:row>136</xdr:row>
      <xdr:rowOff>179071</xdr:rowOff>
    </xdr:to>
    <xdr:sp macro="" textlink="">
      <xdr:nvSpPr>
        <xdr:cNvPr id="82" name="TextBox 81">
          <a:extLst>
            <a:ext uri="{FF2B5EF4-FFF2-40B4-BE49-F238E27FC236}">
              <a16:creationId xmlns:a16="http://schemas.microsoft.com/office/drawing/2014/main" id="{DC292C61-4490-4B31-BA09-2A3B63C8ECC4}"/>
            </a:ext>
          </a:extLst>
        </xdr:cNvPr>
        <xdr:cNvSpPr txBox="1"/>
      </xdr:nvSpPr>
      <xdr:spPr>
        <a:xfrm>
          <a:off x="7212013" y="29152851"/>
          <a:ext cx="3927475" cy="3136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spcAft>
              <a:spcPts val="400"/>
            </a:spcAft>
          </a:pPr>
          <a:r>
            <a:rPr lang="en-GB" sz="1800">
              <a:solidFill>
                <a:srgbClr val="004D6D"/>
              </a:solidFill>
              <a:latin typeface="MetaBookLF-Roman" panose="020B0502040000020004" pitchFamily="34" charset="0"/>
              <a:ea typeface="+mn-ea"/>
              <a:cs typeface="+mn-cs"/>
            </a:rPr>
            <a:t>% Eligible Officers with Current Performance Development Plans</a:t>
          </a:r>
        </a:p>
        <a:p>
          <a:pPr marL="0" lvl="0" indent="0" algn="just" rtl="0">
            <a:lnSpc>
              <a:spcPts val="1600"/>
            </a:lnSpc>
            <a:spcBef>
              <a:spcPts val="400"/>
            </a:spcBef>
            <a:spcAft>
              <a:spcPts val="0"/>
            </a:spcAft>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(Oct 23-Dec 23) and A3PDP24 (Jan 24-Sep 24). </a:t>
          </a:r>
          <a:endParaRPr lang="en-GB" sz="1800" b="0" i="0" u="none" strike="noStrike" kern="0" spc="0" baseline="30000">
            <a:solidFill>
              <a:srgbClr val="FF0000"/>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27</xdr:col>
      <xdr:colOff>431193</xdr:colOff>
      <xdr:row>120</xdr:row>
      <xdr:rowOff>106045</xdr:rowOff>
    </xdr:from>
    <xdr:to>
      <xdr:col>32</xdr:col>
      <xdr:colOff>12383</xdr:colOff>
      <xdr:row>131</xdr:row>
      <xdr:rowOff>79374</xdr:rowOff>
    </xdr:to>
    <xdr:sp macro="" textlink="">
      <xdr:nvSpPr>
        <xdr:cNvPr id="83" name="TextBox 82">
          <a:extLst>
            <a:ext uri="{FF2B5EF4-FFF2-40B4-BE49-F238E27FC236}">
              <a16:creationId xmlns:a16="http://schemas.microsoft.com/office/drawing/2014/main" id="{66B6743C-91A4-4C74-8C7E-37B3504ECA32}"/>
            </a:ext>
          </a:extLst>
        </xdr:cNvPr>
        <xdr:cNvSpPr txBox="1"/>
      </xdr:nvSpPr>
      <xdr:spPr>
        <a:xfrm>
          <a:off x="11186188" y="29233813"/>
          <a:ext cx="2627603" cy="20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Injury Downtime Rate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Injury downtime rate measures lost time at work due to injury as a percentage of total hours worked.  It is a way for QAS to assess the effect of its staff rehabilitation strategies.</a:t>
          </a:r>
        </a:p>
      </xdr:txBody>
    </xdr:sp>
    <xdr:clientData/>
  </xdr:twoCellAnchor>
  <xdr:twoCellAnchor editAs="absolute">
    <xdr:from>
      <xdr:col>17</xdr:col>
      <xdr:colOff>131833</xdr:colOff>
      <xdr:row>120</xdr:row>
      <xdr:rowOff>152135</xdr:rowOff>
    </xdr:from>
    <xdr:to>
      <xdr:col>17</xdr:col>
      <xdr:colOff>132538</xdr:colOff>
      <xdr:row>136</xdr:row>
      <xdr:rowOff>95880</xdr:rowOff>
    </xdr:to>
    <xdr:cxnSp macro="">
      <xdr:nvCxnSpPr>
        <xdr:cNvPr id="91" name="Straight Connector 90">
          <a:extLst>
            <a:ext uri="{FF2B5EF4-FFF2-40B4-BE49-F238E27FC236}">
              <a16:creationId xmlns:a16="http://schemas.microsoft.com/office/drawing/2014/main" id="{F5E21210-932C-4D97-B8CE-B67D4B6FFDB2}"/>
            </a:ext>
          </a:extLst>
        </xdr:cNvPr>
        <xdr:cNvCxnSpPr/>
      </xdr:nvCxnSpPr>
      <xdr:spPr>
        <a:xfrm>
          <a:off x="7192398" y="2927799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137</xdr:row>
      <xdr:rowOff>130968</xdr:rowOff>
    </xdr:from>
    <xdr:to>
      <xdr:col>4</xdr:col>
      <xdr:colOff>154781</xdr:colOff>
      <xdr:row>144</xdr:row>
      <xdr:rowOff>20529</xdr:rowOff>
    </xdr:to>
    <xdr:sp macro="" textlink="$V$85" fLocksText="0">
      <xdr:nvSpPr>
        <xdr:cNvPr id="99" name="Rectangle: Top Corners Rounded 54">
          <a:extLst>
            <a:ext uri="{FF2B5EF4-FFF2-40B4-BE49-F238E27FC236}">
              <a16:creationId xmlns:a16="http://schemas.microsoft.com/office/drawing/2014/main" id="{1B17598E-8BC9-42C5-8787-8B8897B53132}"/>
            </a:ext>
          </a:extLst>
        </xdr:cNvPr>
        <xdr:cNvSpPr/>
      </xdr:nvSpPr>
      <xdr:spPr>
        <a:xfrm>
          <a:off x="381001" y="34075687"/>
          <a:ext cx="1154905" cy="1223061"/>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9525</xdr:colOff>
      <xdr:row>140</xdr:row>
      <xdr:rowOff>161928</xdr:rowOff>
    </xdr:from>
    <xdr:to>
      <xdr:col>33</xdr:col>
      <xdr:colOff>9525</xdr:colOff>
      <xdr:row>152</xdr:row>
      <xdr:rowOff>190500</xdr:rowOff>
    </xdr:to>
    <xdr:sp macro="" textlink="">
      <xdr:nvSpPr>
        <xdr:cNvPr id="101" name="Rectangle: Top Corners Rounded 100">
          <a:extLst>
            <a:ext uri="{FF2B5EF4-FFF2-40B4-BE49-F238E27FC236}">
              <a16:creationId xmlns:a16="http://schemas.microsoft.com/office/drawing/2014/main" id="{B13D7233-3594-4AE0-A7D7-D75CA16D9999}"/>
            </a:ext>
          </a:extLst>
        </xdr:cNvPr>
        <xdr:cNvSpPr/>
      </xdr:nvSpPr>
      <xdr:spPr>
        <a:xfrm>
          <a:off x="247650" y="33042228"/>
          <a:ext cx="13601700" cy="2314572"/>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142875</xdr:colOff>
      <xdr:row>137</xdr:row>
      <xdr:rowOff>161925</xdr:rowOff>
    </xdr:from>
    <xdr:to>
      <xdr:col>8</xdr:col>
      <xdr:colOff>357188</xdr:colOff>
      <xdr:row>140</xdr:row>
      <xdr:rowOff>161924</xdr:rowOff>
    </xdr:to>
    <xdr:sp macro="" textlink="">
      <xdr:nvSpPr>
        <xdr:cNvPr id="102" name="TextBox 101">
          <a:extLst>
            <a:ext uri="{FF2B5EF4-FFF2-40B4-BE49-F238E27FC236}">
              <a16:creationId xmlns:a16="http://schemas.microsoft.com/office/drawing/2014/main" id="{450CB679-77CA-43B1-97E4-80B93DCB7F04}"/>
            </a:ext>
          </a:extLst>
        </xdr:cNvPr>
        <xdr:cNvSpPr txBox="1"/>
      </xdr:nvSpPr>
      <xdr:spPr>
        <a:xfrm>
          <a:off x="1301750" y="32538988"/>
          <a:ext cx="2325688" cy="57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Daily activity</a:t>
          </a:r>
        </a:p>
      </xdr:txBody>
    </xdr:sp>
    <xdr:clientData/>
  </xdr:twoCellAnchor>
  <xdr:twoCellAnchor editAs="oneCell">
    <xdr:from>
      <xdr:col>2</xdr:col>
      <xdr:colOff>316051</xdr:colOff>
      <xdr:row>138</xdr:row>
      <xdr:rowOff>95248</xdr:rowOff>
    </xdr:from>
    <xdr:to>
      <xdr:col>3</xdr:col>
      <xdr:colOff>438150</xdr:colOff>
      <xdr:row>140</xdr:row>
      <xdr:rowOff>35241</xdr:rowOff>
    </xdr:to>
    <xdr:pic>
      <xdr:nvPicPr>
        <xdr:cNvPr id="104" name="Picture 103">
          <a:extLst>
            <a:ext uri="{FF2B5EF4-FFF2-40B4-BE49-F238E27FC236}">
              <a16:creationId xmlns:a16="http://schemas.microsoft.com/office/drawing/2014/main" id="{6CC20D02-2467-4D31-A034-8026CBED7760}"/>
            </a:ext>
          </a:extLst>
        </xdr:cNvPr>
        <xdr:cNvPicPr>
          <a:picLocks noChangeAspect="1"/>
        </xdr:cNvPicPr>
      </xdr:nvPicPr>
      <xdr:blipFill rotWithShape="1">
        <a:blip xmlns:r="http://schemas.openxmlformats.org/officeDocument/2006/relationships" r:embed="rId5"/>
        <a:srcRect l="4211" t="6001" r="8409" b="8989"/>
        <a:stretch/>
      </xdr:blipFill>
      <xdr:spPr>
        <a:xfrm>
          <a:off x="697051" y="34230467"/>
          <a:ext cx="622162" cy="320993"/>
        </a:xfrm>
        <a:prstGeom prst="rect">
          <a:avLst/>
        </a:prstGeom>
      </xdr:spPr>
    </xdr:pic>
    <xdr:clientData/>
  </xdr:twoCellAnchor>
  <xdr:twoCellAnchor editAs="absolute">
    <xdr:from>
      <xdr:col>2</xdr:col>
      <xdr:colOff>67579</xdr:colOff>
      <xdr:row>140</xdr:row>
      <xdr:rowOff>124475</xdr:rowOff>
    </xdr:from>
    <xdr:to>
      <xdr:col>10</xdr:col>
      <xdr:colOff>445135</xdr:colOff>
      <xdr:row>152</xdr:row>
      <xdr:rowOff>198120</xdr:rowOff>
    </xdr:to>
    <xdr:sp macro="" textlink="">
      <xdr:nvSpPr>
        <xdr:cNvPr id="105" name="TextBox 104">
          <a:extLst>
            <a:ext uri="{FF2B5EF4-FFF2-40B4-BE49-F238E27FC236}">
              <a16:creationId xmlns:a16="http://schemas.microsoft.com/office/drawing/2014/main" id="{ED4D63A5-9070-4BCB-823E-B79520DF69B2}"/>
            </a:ext>
          </a:extLst>
        </xdr:cNvPr>
        <xdr:cNvSpPr txBox="1"/>
      </xdr:nvSpPr>
      <xdr:spPr>
        <a:xfrm>
          <a:off x="307609" y="33021920"/>
          <a:ext cx="4311381" cy="235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Emergency &amp; Urgent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emergency and urgent ambulance incidents attended by QAS. </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Emergency (Code 1) incidents are potentially life threatening events that necessitate the use of ambulance warning devices (lights and sirens).</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Urgent (Code 2) incidents may require an undelayed response but do not necessitate the use of ambulance warning devices (lights and sirens).  </a:t>
          </a:r>
        </a:p>
      </xdr:txBody>
    </xdr:sp>
    <xdr:clientData/>
  </xdr:twoCellAnchor>
  <xdr:twoCellAnchor editAs="absolute">
    <xdr:from>
      <xdr:col>11</xdr:col>
      <xdr:colOff>161291</xdr:colOff>
      <xdr:row>140</xdr:row>
      <xdr:rowOff>150884</xdr:rowOff>
    </xdr:from>
    <xdr:to>
      <xdr:col>24</xdr:col>
      <xdr:colOff>1732</xdr:colOff>
      <xdr:row>152</xdr:row>
      <xdr:rowOff>295275</xdr:rowOff>
    </xdr:to>
    <xdr:sp macro="" textlink="">
      <xdr:nvSpPr>
        <xdr:cNvPr id="106" name="TextBox 105">
          <a:extLst>
            <a:ext uri="{FF2B5EF4-FFF2-40B4-BE49-F238E27FC236}">
              <a16:creationId xmlns:a16="http://schemas.microsoft.com/office/drawing/2014/main" id="{DD5DBB21-9350-4690-803F-47C952AD89BB}"/>
            </a:ext>
          </a:extLst>
        </xdr:cNvPr>
        <xdr:cNvSpPr txBox="1"/>
      </xdr:nvSpPr>
      <xdr:spPr>
        <a:xfrm>
          <a:off x="4800601" y="33061664"/>
          <a:ext cx="4640406" cy="242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Non-Emergency &amp; Medically Authorised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non-emergency incidents (Code 3 and Code 4) attended by an ambulance or patient transport service unit without the use of ambulance warning devices (lights and sirens).  This count includes Medically Authorised Incidents where patients are seen by a medical practitioner and deemed by the medical practitioner as non-emergency but requiring ambulance transport.  </a:t>
          </a:r>
        </a:p>
      </xdr:txBody>
    </xdr:sp>
    <xdr:clientData/>
  </xdr:twoCellAnchor>
  <xdr:twoCellAnchor editAs="absolute">
    <xdr:from>
      <xdr:col>25</xdr:col>
      <xdr:colOff>18416</xdr:colOff>
      <xdr:row>140</xdr:row>
      <xdr:rowOff>155426</xdr:rowOff>
    </xdr:from>
    <xdr:to>
      <xdr:col>31</xdr:col>
      <xdr:colOff>628226</xdr:colOff>
      <xdr:row>153</xdr:row>
      <xdr:rowOff>125730</xdr:rowOff>
    </xdr:to>
    <xdr:sp macro="" textlink="">
      <xdr:nvSpPr>
        <xdr:cNvPr id="107" name="TextBox 106">
          <a:extLst>
            <a:ext uri="{FF2B5EF4-FFF2-40B4-BE49-F238E27FC236}">
              <a16:creationId xmlns:a16="http://schemas.microsoft.com/office/drawing/2014/main" id="{3E6FA018-970D-4FE3-8E87-7B63627A4183}"/>
            </a:ext>
          </a:extLst>
        </xdr:cNvPr>
        <xdr:cNvSpPr txBox="1"/>
      </xdr:nvSpPr>
      <xdr:spPr>
        <a:xfrm>
          <a:off x="9918701" y="32765216"/>
          <a:ext cx="4295985" cy="24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Total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emergency, urgent and non-emergency events that resulted in one or more responses by the ambulance service. </a:t>
          </a:r>
        </a:p>
        <a:p>
          <a:pPr marL="0" marR="0" lvl="0" indent="0" algn="just" defTabSz="914400" rtl="0" eaLnBrk="1" fontAlgn="auto" latinLnBrk="0" hangingPunct="1">
            <a:lnSpc>
              <a:spcPct val="100000"/>
            </a:lnSpc>
            <a:spcBef>
              <a:spcPts val="0"/>
            </a:spcBef>
            <a:spcAft>
              <a:spcPts val="400"/>
            </a:spcAft>
            <a:buClrTx/>
            <a:buSzTx/>
            <a:buFontTx/>
            <a:buNone/>
            <a:tabLst/>
            <a:defRPr/>
          </a:pPr>
          <a:endParaRPr lang="en-GB" sz="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Total Patients Transported by Road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patients transported by the ambulance service in a road-based vehicle.  </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134619</xdr:colOff>
      <xdr:row>147</xdr:row>
      <xdr:rowOff>85999</xdr:rowOff>
    </xdr:from>
    <xdr:to>
      <xdr:col>31</xdr:col>
      <xdr:colOff>477097</xdr:colOff>
      <xdr:row>147</xdr:row>
      <xdr:rowOff>85999</xdr:rowOff>
    </xdr:to>
    <xdr:cxnSp macro="">
      <xdr:nvCxnSpPr>
        <xdr:cNvPr id="112" name="Straight Connector 111">
          <a:extLst>
            <a:ext uri="{FF2B5EF4-FFF2-40B4-BE49-F238E27FC236}">
              <a16:creationId xmlns:a16="http://schemas.microsoft.com/office/drawing/2014/main" id="{90224A5B-4F5E-4353-B663-E64AF3FA68FF}"/>
            </a:ext>
          </a:extLst>
        </xdr:cNvPr>
        <xdr:cNvCxnSpPr/>
      </xdr:nvCxnSpPr>
      <xdr:spPr>
        <a:xfrm>
          <a:off x="9684384" y="34318214"/>
          <a:ext cx="3914353"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5717</xdr:colOff>
      <xdr:row>152</xdr:row>
      <xdr:rowOff>285750</xdr:rowOff>
    </xdr:from>
    <xdr:to>
      <xdr:col>4</xdr:col>
      <xdr:colOff>154781</xdr:colOff>
      <xdr:row>158</xdr:row>
      <xdr:rowOff>172929</xdr:rowOff>
    </xdr:to>
    <xdr:sp macro="" textlink="$V$85" fLocksText="0">
      <xdr:nvSpPr>
        <xdr:cNvPr id="115" name="Rectangle: Top Corners Rounded 54">
          <a:extLst>
            <a:ext uri="{FF2B5EF4-FFF2-40B4-BE49-F238E27FC236}">
              <a16:creationId xmlns:a16="http://schemas.microsoft.com/office/drawing/2014/main" id="{2194E288-56E6-40AB-9559-03816255BA64}"/>
            </a:ext>
          </a:extLst>
        </xdr:cNvPr>
        <xdr:cNvSpPr/>
      </xdr:nvSpPr>
      <xdr:spPr>
        <a:xfrm>
          <a:off x="243842" y="35452050"/>
          <a:ext cx="1063464" cy="114447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19050</xdr:colOff>
      <xdr:row>155</xdr:row>
      <xdr:rowOff>161926</xdr:rowOff>
    </xdr:from>
    <xdr:to>
      <xdr:col>33</xdr:col>
      <xdr:colOff>19050</xdr:colOff>
      <xdr:row>172</xdr:row>
      <xdr:rowOff>171450</xdr:rowOff>
    </xdr:to>
    <xdr:sp macro="" textlink="">
      <xdr:nvSpPr>
        <xdr:cNvPr id="117" name="Rectangle: Top Corners Rounded 116">
          <a:extLst>
            <a:ext uri="{FF2B5EF4-FFF2-40B4-BE49-F238E27FC236}">
              <a16:creationId xmlns:a16="http://schemas.microsoft.com/office/drawing/2014/main" id="{7DDD4CBD-F558-4758-8682-35D5B29C8B4A}"/>
            </a:ext>
          </a:extLst>
        </xdr:cNvPr>
        <xdr:cNvSpPr/>
      </xdr:nvSpPr>
      <xdr:spPr>
        <a:xfrm>
          <a:off x="257175" y="36156901"/>
          <a:ext cx="13601700" cy="3248024"/>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294696</xdr:colOff>
      <xdr:row>153</xdr:row>
      <xdr:rowOff>90488</xdr:rowOff>
    </xdr:from>
    <xdr:to>
      <xdr:col>3</xdr:col>
      <xdr:colOff>402430</xdr:colOff>
      <xdr:row>155</xdr:row>
      <xdr:rowOff>55721</xdr:rowOff>
    </xdr:to>
    <xdr:pic>
      <xdr:nvPicPr>
        <xdr:cNvPr id="118" name="Picture 117">
          <a:extLst>
            <a:ext uri="{FF2B5EF4-FFF2-40B4-BE49-F238E27FC236}">
              <a16:creationId xmlns:a16="http://schemas.microsoft.com/office/drawing/2014/main" id="{60398EAE-A931-448C-90FA-2A2F8E1B7C11}"/>
            </a:ext>
          </a:extLst>
        </xdr:cNvPr>
        <xdr:cNvPicPr>
          <a:picLocks noChangeAspect="1"/>
        </xdr:cNvPicPr>
      </xdr:nvPicPr>
      <xdr:blipFill rotWithShape="1">
        <a:blip xmlns:r="http://schemas.openxmlformats.org/officeDocument/2006/relationships" r:embed="rId6"/>
        <a:srcRect t="-1" r="5282" b="4244"/>
        <a:stretch/>
      </xdr:blipFill>
      <xdr:spPr>
        <a:xfrm>
          <a:off x="532821" y="35561588"/>
          <a:ext cx="568744" cy="350043"/>
        </a:xfrm>
        <a:prstGeom prst="rect">
          <a:avLst/>
        </a:prstGeom>
      </xdr:spPr>
    </xdr:pic>
    <xdr:clientData/>
  </xdr:twoCellAnchor>
  <xdr:twoCellAnchor>
    <xdr:from>
      <xdr:col>4</xdr:col>
      <xdr:colOff>142876</xdr:colOff>
      <xdr:row>153</xdr:row>
      <xdr:rowOff>0</xdr:rowOff>
    </xdr:from>
    <xdr:to>
      <xdr:col>8</xdr:col>
      <xdr:colOff>309563</xdr:colOff>
      <xdr:row>155</xdr:row>
      <xdr:rowOff>152400</xdr:rowOff>
    </xdr:to>
    <xdr:sp macro="" textlink="">
      <xdr:nvSpPr>
        <xdr:cNvPr id="119" name="TextBox 118">
          <a:extLst>
            <a:ext uri="{FF2B5EF4-FFF2-40B4-BE49-F238E27FC236}">
              <a16:creationId xmlns:a16="http://schemas.microsoft.com/office/drawing/2014/main" id="{A6C4141E-89D7-4FFB-B653-8FB294C2185C}"/>
            </a:ext>
          </a:extLst>
        </xdr:cNvPr>
        <xdr:cNvSpPr txBox="1"/>
      </xdr:nvSpPr>
      <xdr:spPr>
        <a:xfrm>
          <a:off x="1524001" y="37207031"/>
          <a:ext cx="2405062"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Service delivery</a:t>
          </a:r>
        </a:p>
      </xdr:txBody>
    </xdr:sp>
    <xdr:clientData/>
  </xdr:twoCellAnchor>
  <xdr:twoCellAnchor editAs="absolute">
    <xdr:from>
      <xdr:col>24</xdr:col>
      <xdr:colOff>47343</xdr:colOff>
      <xdr:row>141</xdr:row>
      <xdr:rowOff>38119</xdr:rowOff>
    </xdr:from>
    <xdr:to>
      <xdr:col>24</xdr:col>
      <xdr:colOff>47343</xdr:colOff>
      <xdr:row>152</xdr:row>
      <xdr:rowOff>76776</xdr:rowOff>
    </xdr:to>
    <xdr:cxnSp macro="">
      <xdr:nvCxnSpPr>
        <xdr:cNvPr id="121" name="Straight Connector 120">
          <a:extLst>
            <a:ext uri="{FF2B5EF4-FFF2-40B4-BE49-F238E27FC236}">
              <a16:creationId xmlns:a16="http://schemas.microsoft.com/office/drawing/2014/main" id="{736EBB59-4C96-4AED-92FC-F5FF547F8580}"/>
            </a:ext>
          </a:extLst>
        </xdr:cNvPr>
        <xdr:cNvCxnSpPr/>
      </xdr:nvCxnSpPr>
      <xdr:spPr>
        <a:xfrm>
          <a:off x="9496778" y="33127969"/>
          <a:ext cx="0" cy="2134157"/>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484928</xdr:colOff>
      <xdr:row>155</xdr:row>
      <xdr:rowOff>130351</xdr:rowOff>
    </xdr:from>
    <xdr:to>
      <xdr:col>31</xdr:col>
      <xdr:colOff>645583</xdr:colOff>
      <xdr:row>172</xdr:row>
      <xdr:rowOff>26670</xdr:rowOff>
    </xdr:to>
    <xdr:sp macro="" textlink="">
      <xdr:nvSpPr>
        <xdr:cNvPr id="125" name="TextBox 124">
          <a:extLst>
            <a:ext uri="{FF2B5EF4-FFF2-40B4-BE49-F238E27FC236}">
              <a16:creationId xmlns:a16="http://schemas.microsoft.com/office/drawing/2014/main" id="{F105FDAF-36A0-40DF-A130-4D25B8A55B22}"/>
            </a:ext>
          </a:extLst>
        </xdr:cNvPr>
        <xdr:cNvSpPr txBox="1"/>
      </xdr:nvSpPr>
      <xdr:spPr>
        <a:xfrm>
          <a:off x="10001250" y="36247458"/>
          <a:ext cx="3746500" cy="3140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spcAft>
              <a:spcPts val="0"/>
            </a:spcAft>
          </a:pPr>
          <a:endParaRPr lang="en-GB" sz="800">
            <a:solidFill>
              <a:srgbClr val="004D6D"/>
            </a:solidFill>
            <a:latin typeface="MetaBoldLF-Roman" panose="020B0802030000020004" pitchFamily="34" charset="0"/>
            <a:ea typeface="+mn-ea"/>
            <a:cs typeface="+mn-cs"/>
          </a:endParaRPr>
        </a:p>
        <a:p>
          <a:pPr marL="0" indent="0" rtl="0">
            <a:lnSpc>
              <a:spcPct val="100000"/>
            </a:lnSpc>
            <a:spcBef>
              <a:spcPts val="0"/>
            </a:spcBef>
            <a:spcAft>
              <a:spcPts val="400"/>
            </a:spcAft>
          </a:pPr>
          <a:r>
            <a:rPr lang="en-GB" sz="1800">
              <a:solidFill>
                <a:srgbClr val="004D6D"/>
              </a:solidFill>
              <a:latin typeface="MetaBookLF-Roman" panose="020B0502040000020004" pitchFamily="34" charset="0"/>
              <a:ea typeface="+mn-ea"/>
              <a:cs typeface="+mn-cs"/>
            </a:rPr>
            <a:t>Percentage of Non-Emergency Incidents Attended to by the Appointment Time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reports the proportion of medically authorised road transports (code 3) (excluding Queensland Health and aero-medical transports) which arrive on time for a designated appointment, or are met for returned transport within two hours of notification of completion of appointment (code 4). Some regions are affected by small case numbers.</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398799</xdr:colOff>
      <xdr:row>156</xdr:row>
      <xdr:rowOff>68019</xdr:rowOff>
    </xdr:from>
    <xdr:to>
      <xdr:col>25</xdr:col>
      <xdr:colOff>398799</xdr:colOff>
      <xdr:row>172</xdr:row>
      <xdr:rowOff>65058</xdr:rowOff>
    </xdr:to>
    <xdr:cxnSp macro="">
      <xdr:nvCxnSpPr>
        <xdr:cNvPr id="126" name="Straight Connector 125">
          <a:extLst>
            <a:ext uri="{FF2B5EF4-FFF2-40B4-BE49-F238E27FC236}">
              <a16:creationId xmlns:a16="http://schemas.microsoft.com/office/drawing/2014/main" id="{2EDBCF64-2B46-4E61-A67A-F61B4CCA57D0}"/>
            </a:ext>
          </a:extLst>
        </xdr:cNvPr>
        <xdr:cNvCxnSpPr/>
      </xdr:nvCxnSpPr>
      <xdr:spPr>
        <a:xfrm>
          <a:off x="9956184" y="36131574"/>
          <a:ext cx="0" cy="3045039"/>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xdr:colOff>
      <xdr:row>173</xdr:row>
      <xdr:rowOff>178594</xdr:rowOff>
    </xdr:from>
    <xdr:to>
      <xdr:col>4</xdr:col>
      <xdr:colOff>164306</xdr:colOff>
      <xdr:row>178</xdr:row>
      <xdr:rowOff>150017</xdr:rowOff>
    </xdr:to>
    <xdr:sp macro="" textlink="$V$85" fLocksText="0">
      <xdr:nvSpPr>
        <xdr:cNvPr id="130" name="Rectangle: Top Corners Rounded 54">
          <a:extLst>
            <a:ext uri="{FF2B5EF4-FFF2-40B4-BE49-F238E27FC236}">
              <a16:creationId xmlns:a16="http://schemas.microsoft.com/office/drawing/2014/main" id="{447D6960-F0CB-438B-9CC1-73A836809487}"/>
            </a:ext>
          </a:extLst>
        </xdr:cNvPr>
        <xdr:cNvSpPr/>
      </xdr:nvSpPr>
      <xdr:spPr>
        <a:xfrm>
          <a:off x="251460" y="39631144"/>
          <a:ext cx="1065371" cy="92392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40481</xdr:colOff>
      <xdr:row>173</xdr:row>
      <xdr:rowOff>38099</xdr:rowOff>
    </xdr:from>
    <xdr:to>
      <xdr:col>27</xdr:col>
      <xdr:colOff>321469</xdr:colOff>
      <xdr:row>180</xdr:row>
      <xdr:rowOff>11003</xdr:rowOff>
    </xdr:to>
    <xdr:sp macro="" textlink="$V$85" fLocksText="0">
      <xdr:nvSpPr>
        <xdr:cNvPr id="136" name="Rectangle: Top Corners Rounded 54">
          <a:extLst>
            <a:ext uri="{FF2B5EF4-FFF2-40B4-BE49-F238E27FC236}">
              <a16:creationId xmlns:a16="http://schemas.microsoft.com/office/drawing/2014/main" id="{BB97B184-620A-405A-AD25-8BB59F14BD28}"/>
            </a:ext>
          </a:extLst>
        </xdr:cNvPr>
        <xdr:cNvSpPr/>
      </xdr:nvSpPr>
      <xdr:spPr>
        <a:xfrm>
          <a:off x="10184606" y="39347774"/>
          <a:ext cx="871538" cy="116352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47625</xdr:colOff>
      <xdr:row>176</xdr:row>
      <xdr:rowOff>169333</xdr:rowOff>
    </xdr:from>
    <xdr:to>
      <xdr:col>33</xdr:col>
      <xdr:colOff>3810</xdr:colOff>
      <xdr:row>190</xdr:row>
      <xdr:rowOff>9525</xdr:rowOff>
    </xdr:to>
    <xdr:sp macro="" textlink="">
      <xdr:nvSpPr>
        <xdr:cNvPr id="138" name="Rectangle: Top Corners Rounded 137">
          <a:extLst>
            <a:ext uri="{FF2B5EF4-FFF2-40B4-BE49-F238E27FC236}">
              <a16:creationId xmlns:a16="http://schemas.microsoft.com/office/drawing/2014/main" id="{393397DF-ED94-4A0F-8978-BCBB5194FD97}"/>
            </a:ext>
          </a:extLst>
        </xdr:cNvPr>
        <xdr:cNvSpPr/>
      </xdr:nvSpPr>
      <xdr:spPr>
        <a:xfrm>
          <a:off x="10191750" y="39926683"/>
          <a:ext cx="3651885" cy="265006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a:p>
          <a:pPr algn="l"/>
          <a:endParaRPr lang="en-AU" sz="1100"/>
        </a:p>
        <a:p>
          <a:pPr algn="l"/>
          <a:endParaRPr lang="en-AU" sz="1100"/>
        </a:p>
        <a:p>
          <a:pPr algn="l"/>
          <a:endParaRPr lang="en-AU" sz="1100"/>
        </a:p>
      </xdr:txBody>
    </xdr:sp>
    <xdr:clientData/>
  </xdr:twoCellAnchor>
  <xdr:twoCellAnchor editAs="oneCell">
    <xdr:from>
      <xdr:col>26</xdr:col>
      <xdr:colOff>307181</xdr:colOff>
      <xdr:row>174</xdr:row>
      <xdr:rowOff>88105</xdr:rowOff>
    </xdr:from>
    <xdr:to>
      <xdr:col>27</xdr:col>
      <xdr:colOff>132474</xdr:colOff>
      <xdr:row>176</xdr:row>
      <xdr:rowOff>173830</xdr:rowOff>
    </xdr:to>
    <xdr:pic>
      <xdr:nvPicPr>
        <xdr:cNvPr id="139" name="Picture 138">
          <a:extLst>
            <a:ext uri="{FF2B5EF4-FFF2-40B4-BE49-F238E27FC236}">
              <a16:creationId xmlns:a16="http://schemas.microsoft.com/office/drawing/2014/main" id="{16862907-AF25-46D7-9D1B-64131EE53B8F}"/>
            </a:ext>
          </a:extLst>
        </xdr:cNvPr>
        <xdr:cNvPicPr>
          <a:picLocks noChangeAspect="1"/>
        </xdr:cNvPicPr>
      </xdr:nvPicPr>
      <xdr:blipFill rotWithShape="1">
        <a:blip xmlns:r="http://schemas.openxmlformats.org/officeDocument/2006/relationships" r:embed="rId8"/>
        <a:srcRect t="650" r="4418" b="2585"/>
        <a:stretch/>
      </xdr:blipFill>
      <xdr:spPr>
        <a:xfrm>
          <a:off x="11270456" y="39845455"/>
          <a:ext cx="471088" cy="466725"/>
        </a:xfrm>
        <a:prstGeom prst="rect">
          <a:avLst/>
        </a:prstGeom>
      </xdr:spPr>
    </xdr:pic>
    <xdr:clientData/>
  </xdr:twoCellAnchor>
  <xdr:twoCellAnchor>
    <xdr:from>
      <xdr:col>27</xdr:col>
      <xdr:colOff>249239</xdr:colOff>
      <xdr:row>174</xdr:row>
      <xdr:rowOff>85725</xdr:rowOff>
    </xdr:from>
    <xdr:to>
      <xdr:col>34</xdr:col>
      <xdr:colOff>0</xdr:colOff>
      <xdr:row>177</xdr:row>
      <xdr:rowOff>152400</xdr:rowOff>
    </xdr:to>
    <xdr:sp macro="" textlink="">
      <xdr:nvSpPr>
        <xdr:cNvPr id="140" name="TextBox 139">
          <a:extLst>
            <a:ext uri="{FF2B5EF4-FFF2-40B4-BE49-F238E27FC236}">
              <a16:creationId xmlns:a16="http://schemas.microsoft.com/office/drawing/2014/main" id="{4DDFA2E4-B48C-45A3-BDAB-AA3008EA74AB}"/>
            </a:ext>
          </a:extLst>
        </xdr:cNvPr>
        <xdr:cNvSpPr txBox="1"/>
      </xdr:nvSpPr>
      <xdr:spPr>
        <a:xfrm>
          <a:off x="10983914" y="39443025"/>
          <a:ext cx="3040061"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Bef>
              <a:spcPts val="0"/>
            </a:spcBef>
            <a:spcAft>
              <a:spcPts val="0"/>
            </a:spcAft>
          </a:pPr>
          <a:r>
            <a:rPr lang="en-AU" sz="2400" b="0">
              <a:solidFill>
                <a:srgbClr val="004D6D"/>
              </a:solidFill>
              <a:latin typeface="MetaBookLF-Roman" panose="020B0502040000020004" pitchFamily="34" charset="0"/>
            </a:rPr>
            <a:t>National comparison</a:t>
          </a:r>
        </a:p>
        <a:p>
          <a:pPr>
            <a:lnSpc>
              <a:spcPct val="100000"/>
            </a:lnSpc>
          </a:pPr>
          <a:r>
            <a:rPr lang="en-AU" sz="1400" b="0">
              <a:solidFill>
                <a:srgbClr val="004D6D"/>
              </a:solidFill>
              <a:latin typeface="MetaBookLF-Roman" panose="020B0502040000020004" pitchFamily="34" charset="0"/>
            </a:rPr>
            <a:t>2023-2024</a:t>
          </a:r>
        </a:p>
      </xdr:txBody>
    </xdr:sp>
    <xdr:clientData/>
  </xdr:twoCellAnchor>
  <xdr:twoCellAnchor editAs="absolute">
    <xdr:from>
      <xdr:col>26</xdr:col>
      <xdr:colOff>123190</xdr:colOff>
      <xdr:row>177</xdr:row>
      <xdr:rowOff>31661</xdr:rowOff>
    </xdr:from>
    <xdr:to>
      <xdr:col>31</xdr:col>
      <xdr:colOff>599863</xdr:colOff>
      <xdr:row>189</xdr:row>
      <xdr:rowOff>49530</xdr:rowOff>
    </xdr:to>
    <xdr:sp macro="" textlink="">
      <xdr:nvSpPr>
        <xdr:cNvPr id="141" name="TextBox 140">
          <a:extLst>
            <a:ext uri="{FF2B5EF4-FFF2-40B4-BE49-F238E27FC236}">
              <a16:creationId xmlns:a16="http://schemas.microsoft.com/office/drawing/2014/main" id="{7D48D643-FE09-4AC9-A7CE-DFC6C47E24B3}"/>
            </a:ext>
          </a:extLst>
        </xdr:cNvPr>
        <xdr:cNvSpPr txBox="1"/>
      </xdr:nvSpPr>
      <xdr:spPr>
        <a:xfrm>
          <a:off x="10277475" y="39975066"/>
          <a:ext cx="3454188" cy="244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n-GB" sz="10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Government Services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All reported elements are sourced from the Report on Government Services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https://www.pc.gov.au/ongoing/report-on-government-services/2025/health/ambulance-services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ROGS cost per incident and cost per capita are based on the total ambulance service organisations’ expenditure.</a:t>
          </a:r>
        </a:p>
      </xdr:txBody>
    </xdr:sp>
    <xdr:clientData/>
  </xdr:twoCellAnchor>
  <xdr:twoCellAnchor>
    <xdr:from>
      <xdr:col>1</xdr:col>
      <xdr:colOff>51855</xdr:colOff>
      <xdr:row>190</xdr:row>
      <xdr:rowOff>135994</xdr:rowOff>
    </xdr:from>
    <xdr:to>
      <xdr:col>24</xdr:col>
      <xdr:colOff>121705</xdr:colOff>
      <xdr:row>196</xdr:row>
      <xdr:rowOff>0</xdr:rowOff>
    </xdr:to>
    <xdr:sp macro="" textlink="">
      <xdr:nvSpPr>
        <xdr:cNvPr id="144" name="TextBox 143">
          <a:extLst>
            <a:ext uri="{FF2B5EF4-FFF2-40B4-BE49-F238E27FC236}">
              <a16:creationId xmlns:a16="http://schemas.microsoft.com/office/drawing/2014/main" id="{12164320-A135-4689-AF38-2DA4FBCF9D06}"/>
            </a:ext>
          </a:extLst>
        </xdr:cNvPr>
        <xdr:cNvSpPr txBox="1"/>
      </xdr:nvSpPr>
      <xdr:spPr>
        <a:xfrm>
          <a:off x="242355" y="42941344"/>
          <a:ext cx="10080625" cy="104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pPr>
          <a:endParaRPr lang="en-GB" sz="1000">
            <a:solidFill>
              <a:srgbClr val="004D6D"/>
            </a:solidFill>
            <a:latin typeface="MetaBoldLF-Roman" panose="020B0802030000020004" pitchFamily="34" charset="0"/>
            <a:ea typeface="+mn-ea"/>
            <a:cs typeface="+mn-cs"/>
          </a:endParaRP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0">
              <a:solidFill>
                <a:srgbClr val="004D6D"/>
              </a:solidFill>
              <a:latin typeface="MetaBookLF-Roman" panose="020B0502040000020004" pitchFamily="34" charset="0"/>
              <a:ea typeface="+mn-ea"/>
              <a:cs typeface="+mn-cs"/>
            </a:rPr>
            <a:t>Queensland Ambulance Service performance statistics are published quarterly.</a:t>
          </a: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1">
              <a:solidFill>
                <a:srgbClr val="004D6D"/>
              </a:solidFill>
              <a:latin typeface="MetaBookLF-Roman" panose="020B0502040000020004" pitchFamily="34" charset="0"/>
              <a:ea typeface="+mn-ea"/>
              <a:cs typeface="+mn-cs"/>
            </a:rPr>
            <a:t>For further information please visit www.ambulance.qld.gov.au</a:t>
          </a:r>
        </a:p>
      </xdr:txBody>
    </xdr:sp>
    <xdr:clientData/>
  </xdr:twoCellAnchor>
  <xdr:twoCellAnchor editAs="oneCell">
    <xdr:from>
      <xdr:col>30</xdr:col>
      <xdr:colOff>323850</xdr:colOff>
      <xdr:row>190</xdr:row>
      <xdr:rowOff>186992</xdr:rowOff>
    </xdr:from>
    <xdr:to>
      <xdr:col>31</xdr:col>
      <xdr:colOff>333685</xdr:colOff>
      <xdr:row>195</xdr:row>
      <xdr:rowOff>57362</xdr:rowOff>
    </xdr:to>
    <xdr:pic>
      <xdr:nvPicPr>
        <xdr:cNvPr id="108" name="Picture 107">
          <a:extLst>
            <a:ext uri="{FF2B5EF4-FFF2-40B4-BE49-F238E27FC236}">
              <a16:creationId xmlns:a16="http://schemas.microsoft.com/office/drawing/2014/main" id="{657A2CA8-2194-408E-BECB-E2A9CED0AE2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839825" y="42992342"/>
          <a:ext cx="679760" cy="81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135678</xdr:colOff>
      <xdr:row>141</xdr:row>
      <xdr:rowOff>19175</xdr:rowOff>
    </xdr:from>
    <xdr:to>
      <xdr:col>11</xdr:col>
      <xdr:colOff>135678</xdr:colOff>
      <xdr:row>152</xdr:row>
      <xdr:rowOff>95456</xdr:rowOff>
    </xdr:to>
    <xdr:cxnSp macro="">
      <xdr:nvCxnSpPr>
        <xdr:cNvPr id="109" name="Straight Connector 108">
          <a:extLst>
            <a:ext uri="{FF2B5EF4-FFF2-40B4-BE49-F238E27FC236}">
              <a16:creationId xmlns:a16="http://schemas.microsoft.com/office/drawing/2014/main" id="{9B053AB9-BE4D-47C4-9DDC-F5583714F621}"/>
            </a:ext>
          </a:extLst>
        </xdr:cNvPr>
        <xdr:cNvCxnSpPr/>
      </xdr:nvCxnSpPr>
      <xdr:spPr>
        <a:xfrm>
          <a:off x="4761018" y="33105215"/>
          <a:ext cx="0" cy="2171781"/>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146842</xdr:colOff>
      <xdr:row>117</xdr:row>
      <xdr:rowOff>87312</xdr:rowOff>
    </xdr:from>
    <xdr:to>
      <xdr:col>8</xdr:col>
      <xdr:colOff>451641</xdr:colOff>
      <xdr:row>120</xdr:row>
      <xdr:rowOff>79374</xdr:rowOff>
    </xdr:to>
    <xdr:sp macro="" textlink="">
      <xdr:nvSpPr>
        <xdr:cNvPr id="79" name="TextBox 78">
          <a:extLst>
            <a:ext uri="{FF2B5EF4-FFF2-40B4-BE49-F238E27FC236}">
              <a16:creationId xmlns:a16="http://schemas.microsoft.com/office/drawing/2014/main" id="{52057CA1-71AF-448E-BFFF-A5017E077681}"/>
            </a:ext>
          </a:extLst>
        </xdr:cNvPr>
        <xdr:cNvSpPr txBox="1"/>
      </xdr:nvSpPr>
      <xdr:spPr>
        <a:xfrm>
          <a:off x="1305717" y="28622625"/>
          <a:ext cx="2416174" cy="563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Care for </a:t>
          </a:r>
          <a:r>
            <a:rPr lang="en-AU" sz="2400">
              <a:solidFill>
                <a:srgbClr val="004D6D"/>
              </a:solidFill>
              <a:latin typeface="MetaBookLF-Roman" panose="020B0502040000020004" pitchFamily="34" charset="0"/>
              <a:ea typeface="+mn-ea"/>
              <a:cs typeface="+mn-cs"/>
            </a:rPr>
            <a:t>staff</a:t>
          </a:r>
        </a:p>
      </xdr:txBody>
    </xdr:sp>
    <xdr:clientData/>
  </xdr:twoCellAnchor>
  <xdr:oneCellAnchor>
    <xdr:from>
      <xdr:col>2</xdr:col>
      <xdr:colOff>47625</xdr:colOff>
      <xdr:row>155</xdr:row>
      <xdr:rowOff>89503</xdr:rowOff>
    </xdr:from>
    <xdr:ext cx="9921875" cy="3320448"/>
    <xdr:sp macro="" textlink="">
      <xdr:nvSpPr>
        <xdr:cNvPr id="120" name="TextBox 119">
          <a:extLst>
            <a:ext uri="{FF2B5EF4-FFF2-40B4-BE49-F238E27FC236}">
              <a16:creationId xmlns:a16="http://schemas.microsoft.com/office/drawing/2014/main" id="{024C5A02-FBF4-4ADB-AB27-8D4DAAC056E0}"/>
            </a:ext>
          </a:extLst>
        </xdr:cNvPr>
        <xdr:cNvSpPr txBox="1">
          <a:spLocks noChangeAspect="1"/>
        </xdr:cNvSpPr>
      </xdr:nvSpPr>
      <xdr:spPr>
        <a:xfrm>
          <a:off x="280458" y="36210420"/>
          <a:ext cx="9921875" cy="332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pPr>
          <a:endParaRPr lang="en-GB" sz="10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Response Time Performance for Emergency &amp; Urgent Responses </a:t>
          </a:r>
          <a:r>
            <a:rPr lang="en-GB" sz="1600">
              <a:solidFill>
                <a:srgbClr val="004D6D"/>
              </a:solidFill>
              <a:latin typeface="MetaBookLF-Roman" panose="020B0502040000020004" pitchFamily="34" charset="0"/>
              <a:ea typeface="+mn-ea"/>
              <a:cs typeface="+mn-cs"/>
            </a:rPr>
            <a:t>(mins) - </a:t>
          </a:r>
          <a:r>
            <a:rPr lang="en-GB" sz="1800">
              <a:solidFill>
                <a:srgbClr val="004D6D"/>
              </a:solidFill>
              <a:latin typeface="MetaBookLF-Roman" panose="020B0502040000020004" pitchFamily="34" charset="0"/>
              <a:ea typeface="+mn-ea"/>
              <a:cs typeface="+mn-cs"/>
            </a:rPr>
            <a:t>50th Percentile / 90th Percentile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is the dispatch of an ambulance service vehicle - Code 1A ‘actual time critical’, Code 1B ‘emergent time critical’, Code 1C ‘potential time critical’ and Code 2A immediate ‘urgent response’.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time is the period from the time when the call is received to when the first ambulance service vehicle arrives at the scene.   All Code 1 &amp; 2A Response times (in mins) for the 50th and 90th percentiles are presented in this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- 50th percentile - Time within which 50 per cent of emergency incidents are responded to.</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- 90th percentile - Time within which 90 per cent of emergency incidents are responded to.</a:t>
          </a:r>
        </a:p>
        <a:p>
          <a:pPr marL="0" indent="0" rtl="0">
            <a:lnSpc>
              <a:spcPct val="100000"/>
            </a:lnSpc>
            <a:spcBef>
              <a:spcPts val="400"/>
            </a:spcBef>
            <a:spcAft>
              <a:spcPts val="0"/>
            </a:spcAft>
          </a:pPr>
          <a:endParaRPr lang="en-GB" sz="1000">
            <a:solidFill>
              <a:srgbClr val="004D6D"/>
            </a:solidFill>
            <a:latin typeface="MetaBoldLF-Roman" panose="020B0802030000020004" pitchFamily="34" charset="0"/>
            <a:ea typeface="+mn-ea"/>
            <a:cs typeface="+mn-cs"/>
          </a:endParaRPr>
        </a:p>
        <a:p>
          <a:pPr marL="0" indent="0" rtl="0">
            <a:lnSpc>
              <a:spcPct val="100000"/>
            </a:lnSpc>
            <a:spcBef>
              <a:spcPts val="400"/>
            </a:spcBef>
            <a:spcAft>
              <a:spcPts val="400"/>
            </a:spcAft>
          </a:pPr>
          <a:r>
            <a:rPr lang="en-GB" sz="1800">
              <a:solidFill>
                <a:srgbClr val="004D6D"/>
              </a:solidFill>
              <a:latin typeface="MetaBookLF-Roman" panose="020B0502040000020004" pitchFamily="34" charset="0"/>
              <a:ea typeface="+mn-ea"/>
              <a:cs typeface="+mn-cs"/>
            </a:rPr>
            <a:t>Response Time Performance for Urgent Responses</a:t>
          </a:r>
          <a:endParaRPr lang="en-AU" sz="1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Response time performance measurements for codes 2B and 2C are shown as the percentage of first arrivals on scene within 30 minutes (for Code 2B) and 60 minutes (for Code 2C) - these are benchmarks set by QAS to guide performance management.</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oneCellAnchor>
  <xdr:twoCellAnchor>
    <xdr:from>
      <xdr:col>2</xdr:col>
      <xdr:colOff>187855</xdr:colOff>
      <xdr:row>167</xdr:row>
      <xdr:rowOff>167362</xdr:rowOff>
    </xdr:from>
    <xdr:to>
      <xdr:col>25</xdr:col>
      <xdr:colOff>295275</xdr:colOff>
      <xdr:row>167</xdr:row>
      <xdr:rowOff>167362</xdr:rowOff>
    </xdr:to>
    <xdr:cxnSp macro="">
      <xdr:nvCxnSpPr>
        <xdr:cNvPr id="111" name="Straight Connector 110">
          <a:extLst>
            <a:ext uri="{FF2B5EF4-FFF2-40B4-BE49-F238E27FC236}">
              <a16:creationId xmlns:a16="http://schemas.microsoft.com/office/drawing/2014/main" id="{00062000-F097-4C8E-A6C5-6E9FB55DA7E0}"/>
            </a:ext>
          </a:extLst>
        </xdr:cNvPr>
        <xdr:cNvCxnSpPr/>
      </xdr:nvCxnSpPr>
      <xdr:spPr>
        <a:xfrm>
          <a:off x="425980" y="38448337"/>
          <a:ext cx="9422870"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62866</xdr:colOff>
      <xdr:row>74</xdr:row>
      <xdr:rowOff>26228</xdr:rowOff>
    </xdr:from>
    <xdr:to>
      <xdr:col>25</xdr:col>
      <xdr:colOff>304800</xdr:colOff>
      <xdr:row>77</xdr:row>
      <xdr:rowOff>180975</xdr:rowOff>
    </xdr:to>
    <xdr:sp macro="" textlink="">
      <xdr:nvSpPr>
        <xdr:cNvPr id="113" name="TextBox 112">
          <a:extLst>
            <a:ext uri="{FF2B5EF4-FFF2-40B4-BE49-F238E27FC236}">
              <a16:creationId xmlns:a16="http://schemas.microsoft.com/office/drawing/2014/main" id="{E5218FD7-4C04-4B96-8D79-38E5AF725285}"/>
            </a:ext>
          </a:extLst>
        </xdr:cNvPr>
        <xdr:cNvSpPr txBox="1"/>
      </xdr:nvSpPr>
      <xdr:spPr>
        <a:xfrm>
          <a:off x="7530466" y="19923953"/>
          <a:ext cx="2327909" cy="65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i="1">
              <a:solidFill>
                <a:schemeClr val="bg1"/>
              </a:solidFill>
              <a:latin typeface="+mn-lt"/>
            </a:rPr>
            <a:t> </a:t>
          </a:r>
          <a:r>
            <a:rPr lang="en-AU" sz="800">
              <a:solidFill>
                <a:schemeClr val="bg1"/>
              </a:solidFill>
              <a:latin typeface="+mn-lt"/>
            </a:rPr>
            <a:t> The Road Ambulance costs and Road</a:t>
          </a:r>
        </a:p>
        <a:p>
          <a:r>
            <a:rPr lang="en-AU" sz="800" baseline="0">
              <a:solidFill>
                <a:schemeClr val="bg1"/>
              </a:solidFill>
              <a:latin typeface="+mn-lt"/>
            </a:rPr>
            <a:t>  </a:t>
          </a:r>
          <a:r>
            <a:rPr lang="en-AU" sz="800">
              <a:solidFill>
                <a:schemeClr val="bg1"/>
              </a:solidFill>
              <a:latin typeface="+mn-lt"/>
            </a:rPr>
            <a:t> Ambulance</a:t>
          </a:r>
          <a:r>
            <a:rPr lang="en-AU" sz="800" baseline="0">
              <a:solidFill>
                <a:schemeClr val="bg1"/>
              </a:solidFill>
              <a:latin typeface="+mn-lt"/>
            </a:rPr>
            <a:t> Activity used in calculations</a:t>
          </a:r>
        </a:p>
        <a:p>
          <a:r>
            <a:rPr lang="en-AU" sz="800" baseline="0">
              <a:solidFill>
                <a:schemeClr val="bg1"/>
              </a:solidFill>
              <a:latin typeface="+mn-lt"/>
            </a:rPr>
            <a:t>   relate to FYTD 2024-2025.</a:t>
          </a:r>
          <a:endParaRPr lang="en-AU" sz="800">
            <a:solidFill>
              <a:schemeClr val="bg1"/>
            </a:solidFill>
            <a:effectLst/>
          </a:endParaRPr>
        </a:p>
        <a:p>
          <a:endParaRPr lang="en-AU" sz="800">
            <a:solidFill>
              <a:schemeClr val="bg1"/>
            </a:solidFill>
            <a:latin typeface="+mn-lt"/>
          </a:endParaRPr>
        </a:p>
      </xdr:txBody>
    </xdr:sp>
    <xdr:clientData/>
  </xdr:twoCellAnchor>
  <xdr:twoCellAnchor>
    <xdr:from>
      <xdr:col>24</xdr:col>
      <xdr:colOff>111577</xdr:colOff>
      <xdr:row>74</xdr:row>
      <xdr:rowOff>19051</xdr:rowOff>
    </xdr:from>
    <xdr:to>
      <xdr:col>32</xdr:col>
      <xdr:colOff>57149</xdr:colOff>
      <xdr:row>77</xdr:row>
      <xdr:rowOff>114300</xdr:rowOff>
    </xdr:to>
    <xdr:sp macro="" textlink="">
      <xdr:nvSpPr>
        <xdr:cNvPr id="114" name="TextBox 113">
          <a:extLst>
            <a:ext uri="{FF2B5EF4-FFF2-40B4-BE49-F238E27FC236}">
              <a16:creationId xmlns:a16="http://schemas.microsoft.com/office/drawing/2014/main" id="{5191D490-5168-4B0A-B9E8-6F06E4207786}"/>
            </a:ext>
          </a:extLst>
        </xdr:cNvPr>
        <xdr:cNvSpPr txBox="1"/>
      </xdr:nvSpPr>
      <xdr:spPr>
        <a:xfrm>
          <a:off x="9550852" y="19916776"/>
          <a:ext cx="4288972"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ROGS 2025 relates to 2023-2024 data and activity.</a:t>
          </a:r>
        </a:p>
        <a:p>
          <a:r>
            <a:rPr lang="en-AU" sz="800" i="1" baseline="30000">
              <a:solidFill>
                <a:schemeClr val="bg1"/>
              </a:solidFill>
              <a:effectLst/>
              <a:latin typeface="+mn-lt"/>
              <a:ea typeface="+mn-ea"/>
              <a:cs typeface="+mn-cs"/>
            </a:rPr>
            <a:t>2</a:t>
          </a:r>
          <a:r>
            <a:rPr lang="en-AU" sz="800" i="1">
              <a:solidFill>
                <a:schemeClr val="bg1"/>
              </a:solidFill>
              <a:effectLst/>
              <a:latin typeface="+mn-lt"/>
              <a:ea typeface="+mn-ea"/>
              <a:cs typeface="+mn-cs"/>
            </a:rPr>
            <a:t> </a:t>
          </a:r>
          <a:r>
            <a:rPr lang="en-AU" sz="800">
              <a:solidFill>
                <a:schemeClr val="bg1"/>
              </a:solidFill>
              <a:effectLst/>
              <a:latin typeface="+mn-lt"/>
              <a:ea typeface="+mn-ea"/>
              <a:cs typeface="+mn-cs"/>
            </a:rPr>
            <a:t> </a:t>
          </a:r>
          <a:r>
            <a:rPr lang="en-AU" sz="800">
              <a:solidFill>
                <a:schemeClr val="bg1"/>
              </a:solidFill>
              <a:latin typeface="+mn-lt"/>
            </a:rPr>
            <a:t>The</a:t>
          </a:r>
          <a:r>
            <a:rPr lang="en-AU" sz="800" baseline="0">
              <a:solidFill>
                <a:schemeClr val="bg1"/>
              </a:solidFill>
              <a:latin typeface="+mn-lt"/>
            </a:rPr>
            <a:t> National range of Cardiac Arrest Survival Rates is shown; rates can vary due to</a:t>
          </a:r>
        </a:p>
        <a:p>
          <a:r>
            <a:rPr lang="en-AU" sz="800" baseline="0">
              <a:solidFill>
                <a:schemeClr val="bg1"/>
              </a:solidFill>
              <a:latin typeface="+mn-lt"/>
            </a:rPr>
            <a:t>    differences in calculation methodology.</a:t>
          </a:r>
          <a:endParaRPr lang="en-AU" sz="800">
            <a:solidFill>
              <a:schemeClr val="bg1"/>
            </a:solidFill>
            <a:latin typeface="+mn-lt"/>
          </a:endParaRPr>
        </a:p>
      </xdr:txBody>
    </xdr:sp>
    <xdr:clientData/>
  </xdr:twoCellAnchor>
  <xdr:twoCellAnchor>
    <xdr:from>
      <xdr:col>1</xdr:col>
      <xdr:colOff>16054</xdr:colOff>
      <xdr:row>74</xdr:row>
      <xdr:rowOff>55517</xdr:rowOff>
    </xdr:from>
    <xdr:to>
      <xdr:col>9</xdr:col>
      <xdr:colOff>240029</xdr:colOff>
      <xdr:row>75</xdr:row>
      <xdr:rowOff>114300</xdr:rowOff>
    </xdr:to>
    <xdr:sp macro="" textlink="">
      <xdr:nvSpPr>
        <xdr:cNvPr id="116" name="TextBox 115">
          <a:extLst>
            <a:ext uri="{FF2B5EF4-FFF2-40B4-BE49-F238E27FC236}">
              <a16:creationId xmlns:a16="http://schemas.microsoft.com/office/drawing/2014/main" id="{B06B4571-9890-46FB-9396-11EE4856576C}"/>
            </a:ext>
          </a:extLst>
        </xdr:cNvPr>
        <xdr:cNvSpPr txBox="1"/>
      </xdr:nvSpPr>
      <xdr:spPr>
        <a:xfrm>
          <a:off x="197029" y="20124692"/>
          <a:ext cx="3891100" cy="24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In more remote areas small case volume may affect the values shown.</a:t>
          </a:r>
        </a:p>
      </xdr:txBody>
    </xdr:sp>
    <xdr:clientData/>
  </xdr:twoCellAnchor>
  <xdr:twoCellAnchor>
    <xdr:from>
      <xdr:col>4</xdr:col>
      <xdr:colOff>126206</xdr:colOff>
      <xdr:row>174</xdr:row>
      <xdr:rowOff>38101</xdr:rowOff>
    </xdr:from>
    <xdr:to>
      <xdr:col>8</xdr:col>
      <xdr:colOff>428624</xdr:colOff>
      <xdr:row>177</xdr:row>
      <xdr:rowOff>0</xdr:rowOff>
    </xdr:to>
    <xdr:sp macro="" textlink="">
      <xdr:nvSpPr>
        <xdr:cNvPr id="134" name="TextBox 133">
          <a:extLst>
            <a:ext uri="{FF2B5EF4-FFF2-40B4-BE49-F238E27FC236}">
              <a16:creationId xmlns:a16="http://schemas.microsoft.com/office/drawing/2014/main" id="{3FDC95DC-182B-483D-BDA1-FF8C13B673A0}"/>
            </a:ext>
          </a:extLst>
        </xdr:cNvPr>
        <xdr:cNvSpPr txBox="1"/>
      </xdr:nvSpPr>
      <xdr:spPr>
        <a:xfrm>
          <a:off x="1278731" y="39681151"/>
          <a:ext cx="2407443"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Value for money</a:t>
          </a:r>
        </a:p>
      </xdr:txBody>
    </xdr:sp>
    <xdr:clientData/>
  </xdr:twoCellAnchor>
  <xdr:twoCellAnchor editAs="oneCell">
    <xdr:from>
      <xdr:col>2</xdr:col>
      <xdr:colOff>385389</xdr:colOff>
      <xdr:row>174</xdr:row>
      <xdr:rowOff>102392</xdr:rowOff>
    </xdr:from>
    <xdr:to>
      <xdr:col>3</xdr:col>
      <xdr:colOff>314078</xdr:colOff>
      <xdr:row>176</xdr:row>
      <xdr:rowOff>154673</xdr:rowOff>
    </xdr:to>
    <xdr:pic>
      <xdr:nvPicPr>
        <xdr:cNvPr id="133" name="Picture 132">
          <a:extLst>
            <a:ext uri="{FF2B5EF4-FFF2-40B4-BE49-F238E27FC236}">
              <a16:creationId xmlns:a16="http://schemas.microsoft.com/office/drawing/2014/main" id="{765CD81F-BA2E-463D-9E37-B741364E157C}"/>
            </a:ext>
          </a:extLst>
        </xdr:cNvPr>
        <xdr:cNvPicPr>
          <a:picLocks noChangeAspect="1"/>
        </xdr:cNvPicPr>
      </xdr:nvPicPr>
      <xdr:blipFill rotWithShape="1">
        <a:blip xmlns:r="http://schemas.openxmlformats.org/officeDocument/2006/relationships" r:embed="rId7"/>
        <a:srcRect l="5683" t="1112"/>
        <a:stretch/>
      </xdr:blipFill>
      <xdr:spPr>
        <a:xfrm>
          <a:off x="623514" y="39745442"/>
          <a:ext cx="396049" cy="433281"/>
        </a:xfrm>
        <a:prstGeom prst="rect">
          <a:avLst/>
        </a:prstGeom>
      </xdr:spPr>
    </xdr:pic>
    <xdr:clientData/>
  </xdr:twoCellAnchor>
  <xdr:twoCellAnchor editAs="absolute">
    <xdr:from>
      <xdr:col>2</xdr:col>
      <xdr:colOff>16621</xdr:colOff>
      <xdr:row>177</xdr:row>
      <xdr:rowOff>28432</xdr:rowOff>
    </xdr:from>
    <xdr:to>
      <xdr:col>25</xdr:col>
      <xdr:colOff>361556</xdr:colOff>
      <xdr:row>190</xdr:row>
      <xdr:rowOff>0</xdr:rowOff>
    </xdr:to>
    <xdr:sp macro="" textlink="">
      <xdr:nvSpPr>
        <xdr:cNvPr id="132" name="Rectangle: Top Corners Rounded 131">
          <a:extLst>
            <a:ext uri="{FF2B5EF4-FFF2-40B4-BE49-F238E27FC236}">
              <a16:creationId xmlns:a16="http://schemas.microsoft.com/office/drawing/2014/main" id="{D83528D7-C81F-4013-AEB7-1D49D9342D50}"/>
            </a:ext>
          </a:extLst>
        </xdr:cNvPr>
        <xdr:cNvSpPr/>
      </xdr:nvSpPr>
      <xdr:spPr>
        <a:xfrm>
          <a:off x="258556" y="39978187"/>
          <a:ext cx="9660385" cy="2589038"/>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76200</xdr:colOff>
      <xdr:row>177</xdr:row>
      <xdr:rowOff>28362</xdr:rowOff>
    </xdr:from>
    <xdr:to>
      <xdr:col>25</xdr:col>
      <xdr:colOff>266700</xdr:colOff>
      <xdr:row>190</xdr:row>
      <xdr:rowOff>66675</xdr:rowOff>
    </xdr:to>
    <xdr:sp macro="" textlink="">
      <xdr:nvSpPr>
        <xdr:cNvPr id="135" name="TextBox 134">
          <a:extLst>
            <a:ext uri="{FF2B5EF4-FFF2-40B4-BE49-F238E27FC236}">
              <a16:creationId xmlns:a16="http://schemas.microsoft.com/office/drawing/2014/main" id="{0A3F973B-ADB3-444A-A59B-B7A1031AAC69}"/>
            </a:ext>
          </a:extLst>
        </xdr:cNvPr>
        <xdr:cNvSpPr txBox="1"/>
      </xdr:nvSpPr>
      <xdr:spPr>
        <a:xfrm>
          <a:off x="323850" y="39452337"/>
          <a:ext cx="9915525" cy="253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spcAft>
              <a:spcPts val="400"/>
            </a:spcAft>
          </a:pPr>
          <a:r>
            <a:rPr lang="en-GB" sz="1800">
              <a:solidFill>
                <a:srgbClr val="004D6D"/>
              </a:solidFill>
              <a:latin typeface="MetaBookLF-Roman" panose="020B0502040000020004" pitchFamily="34" charset="0"/>
              <a:ea typeface="+mn-ea"/>
              <a:cs typeface="+mn-cs"/>
            </a:rPr>
            <a:t>Population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Population estimate calculations for QAS Districts are based upon 2023 preliminary data released 29 August 2024 using revised population data sourced from the Australian Bureau of Statistics </a:t>
          </a:r>
          <a:r>
            <a:rPr lang="en-GB" sz="1800" b="0" i="1"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a:t>
          </a:r>
          <a:r>
            <a:rPr lang="en-AU" sz="1800" b="0" i="1"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Population estimates by age and sex, by Statistical Area Level 2, 2023' </a:t>
          </a: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and prepared by the Information Support, Research &amp; Evaluation Unit, QAS.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AU"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Statistical Area Level 2 percentage split across some Districts provided by GIS.  </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AU"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ct val="100000"/>
            </a:lnSpc>
            <a:spcBef>
              <a:spcPts val="40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Cost Per Incident (Emergency, Urgent &amp; Non-Emergency Medically Authorised)</a:t>
          </a:r>
        </a:p>
        <a:p>
          <a:pPr marL="0" marR="0" lvl="0" indent="0" algn="just" defTabSz="914400" rtl="0" eaLnBrk="1" fontAlgn="auto" latinLnBrk="0" hangingPunct="1">
            <a:lnSpc>
              <a:spcPts val="1600"/>
            </a:lnSpc>
            <a:spcBef>
              <a:spcPts val="700"/>
            </a:spcBef>
            <a:spcAft>
              <a:spcPts val="0"/>
            </a:spcAft>
            <a:buClrTx/>
            <a:buSzTx/>
            <a:buFontTx/>
            <a:buNone/>
            <a:tabLst/>
            <a:defRPr/>
          </a:pP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This measure of cost efficiency is calculated by dividing the total QAS Road Ambulance costs by the total Road Ambulance Activity (sum of all emergency, urgent and non-emergency incidents) attended during that period.</a:t>
          </a:r>
        </a:p>
      </xdr:txBody>
    </xdr:sp>
    <xdr:clientData/>
  </xdr:twoCellAnchor>
  <xdr:twoCellAnchor editAs="absolute">
    <xdr:from>
      <xdr:col>2</xdr:col>
      <xdr:colOff>168568</xdr:colOff>
      <xdr:row>183</xdr:row>
      <xdr:rowOff>152523</xdr:rowOff>
    </xdr:from>
    <xdr:to>
      <xdr:col>25</xdr:col>
      <xdr:colOff>114274</xdr:colOff>
      <xdr:row>183</xdr:row>
      <xdr:rowOff>154035</xdr:rowOff>
    </xdr:to>
    <xdr:cxnSp macro="">
      <xdr:nvCxnSpPr>
        <xdr:cNvPr id="143" name="Straight Connector 142">
          <a:extLst>
            <a:ext uri="{FF2B5EF4-FFF2-40B4-BE49-F238E27FC236}">
              <a16:creationId xmlns:a16="http://schemas.microsoft.com/office/drawing/2014/main" id="{AC46C8FD-2482-4404-BD58-A30A79F66AEA}"/>
            </a:ext>
          </a:extLst>
        </xdr:cNvPr>
        <xdr:cNvCxnSpPr/>
      </xdr:nvCxnSpPr>
      <xdr:spPr>
        <a:xfrm>
          <a:off x="416311" y="41039166"/>
          <a:ext cx="9199731" cy="1512"/>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166651</xdr:colOff>
      <xdr:row>191</xdr:row>
      <xdr:rowOff>0</xdr:rowOff>
    </xdr:from>
    <xdr:to>
      <xdr:col>30</xdr:col>
      <xdr:colOff>136296</xdr:colOff>
      <xdr:row>195</xdr:row>
      <xdr:rowOff>104775</xdr:rowOff>
    </xdr:to>
    <xdr:pic>
      <xdr:nvPicPr>
        <xdr:cNvPr id="137" name="Picture 136">
          <a:extLst>
            <a:ext uri="{FF2B5EF4-FFF2-40B4-BE49-F238E27FC236}">
              <a16:creationId xmlns:a16="http://schemas.microsoft.com/office/drawing/2014/main" id="{C81644C9-48F6-4F1F-A772-F6F69AFC064F}"/>
            </a:ext>
          </a:extLst>
        </xdr:cNvPr>
        <xdr:cNvPicPr>
          <a:picLocks noChangeAspect="1"/>
        </xdr:cNvPicPr>
      </xdr:nvPicPr>
      <xdr:blipFill>
        <a:blip xmlns:r="http://schemas.openxmlformats.org/officeDocument/2006/relationships" r:embed="rId1"/>
        <a:stretch>
          <a:fillRect/>
        </a:stretch>
      </xdr:blipFill>
      <xdr:spPr>
        <a:xfrm>
          <a:off x="13044451" y="42995850"/>
          <a:ext cx="600200" cy="869950"/>
        </a:xfrm>
        <a:prstGeom prst="rect">
          <a:avLst/>
        </a:prstGeom>
      </xdr:spPr>
    </xdr:pic>
    <xdr:clientData/>
  </xdr:twoCellAnchor>
  <xdr:twoCellAnchor>
    <xdr:from>
      <xdr:col>16</xdr:col>
      <xdr:colOff>404444</xdr:colOff>
      <xdr:row>45</xdr:row>
      <xdr:rowOff>142873</xdr:rowOff>
    </xdr:from>
    <xdr:to>
      <xdr:col>19</xdr:col>
      <xdr:colOff>76200</xdr:colOff>
      <xdr:row>48</xdr:row>
      <xdr:rowOff>17858</xdr:rowOff>
    </xdr:to>
    <xdr:sp macro="" textlink="">
      <xdr:nvSpPr>
        <xdr:cNvPr id="14" name="TextBox 13">
          <a:extLst>
            <a:ext uri="{FF2B5EF4-FFF2-40B4-BE49-F238E27FC236}">
              <a16:creationId xmlns:a16="http://schemas.microsoft.com/office/drawing/2014/main" id="{9E6ACFF7-7B17-41EB-8B81-47A26BE3642A}"/>
            </a:ext>
          </a:extLst>
        </xdr:cNvPr>
        <xdr:cNvSpPr txBox="1"/>
      </xdr:nvSpPr>
      <xdr:spPr>
        <a:xfrm rot="16200000">
          <a:off x="6489317" y="12746050"/>
          <a:ext cx="1656160" cy="681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chemeClr val="bg1"/>
              </a:solidFill>
            </a:rPr>
            <a:t>% of Non-Emergency </a:t>
          </a:r>
        </a:p>
        <a:p>
          <a:r>
            <a:rPr lang="en-AU" sz="900" b="1">
              <a:solidFill>
                <a:schemeClr val="bg1"/>
              </a:solidFill>
            </a:rPr>
            <a:t>Incidents Attended to by</a:t>
          </a:r>
        </a:p>
        <a:p>
          <a:r>
            <a:rPr lang="en-AU" sz="900" b="1">
              <a:solidFill>
                <a:schemeClr val="bg1"/>
              </a:solidFill>
            </a:rPr>
            <a:t>the Appointment Time</a:t>
          </a:r>
          <a:r>
            <a:rPr lang="en-AU" sz="800" b="1" strike="noStrike" baseline="30000">
              <a:solidFill>
                <a:schemeClr val="bg1"/>
              </a:solidFill>
            </a:rPr>
            <a:t>1</a:t>
          </a:r>
        </a:p>
        <a:p>
          <a:endParaRPr lang="en-AU" sz="900" b="1"/>
        </a:p>
      </xdr:txBody>
    </xdr:sp>
    <xdr:clientData/>
  </xdr:twoCellAnchor>
  <xdr:twoCellAnchor>
    <xdr:from>
      <xdr:col>0</xdr:col>
      <xdr:colOff>102870</xdr:colOff>
      <xdr:row>82</xdr:row>
      <xdr:rowOff>47625</xdr:rowOff>
    </xdr:from>
    <xdr:to>
      <xdr:col>33</xdr:col>
      <xdr:colOff>114300</xdr:colOff>
      <xdr:row>84</xdr:row>
      <xdr:rowOff>48048</xdr:rowOff>
    </xdr:to>
    <xdr:sp macro="" textlink="">
      <xdr:nvSpPr>
        <xdr:cNvPr id="129" name="TextBox 128">
          <a:extLst>
            <a:ext uri="{FF2B5EF4-FFF2-40B4-BE49-F238E27FC236}">
              <a16:creationId xmlns:a16="http://schemas.microsoft.com/office/drawing/2014/main" id="{D7AAF752-671B-4913-AEDA-5E8874A0A41D}"/>
            </a:ext>
          </a:extLst>
        </xdr:cNvPr>
        <xdr:cNvSpPr txBox="1"/>
      </xdr:nvSpPr>
      <xdr:spPr>
        <a:xfrm>
          <a:off x="102870" y="21402675"/>
          <a:ext cx="13851255" cy="38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000" b="1" baseline="0">
              <a:solidFill>
                <a:srgbClr val="FF0000"/>
              </a:solidFill>
              <a:latin typeface="Microsoft GothicNeo" panose="020B0500000101010101" pitchFamily="34" charset="-127"/>
              <a:ea typeface="Microsoft GothicNeo" panose="020B0500000101010101" pitchFamily="34" charset="-127"/>
              <a:cs typeface="Microsoft GothicNeo" panose="020B0500000101010101" pitchFamily="34" charset="-127"/>
            </a:rPr>
            <a:t>PUBLIC</a:t>
          </a:r>
        </a:p>
      </xdr:txBody>
    </xdr:sp>
    <xdr:clientData/>
  </xdr:twoCellAnchor>
  <xdr:twoCellAnchor>
    <xdr:from>
      <xdr:col>0</xdr:col>
      <xdr:colOff>124618</xdr:colOff>
      <xdr:row>38</xdr:row>
      <xdr:rowOff>34925</xdr:rowOff>
    </xdr:from>
    <xdr:to>
      <xdr:col>31</xdr:col>
      <xdr:colOff>22225</xdr:colOff>
      <xdr:row>42</xdr:row>
      <xdr:rowOff>19050</xdr:rowOff>
    </xdr:to>
    <xdr:sp macro="" textlink="">
      <xdr:nvSpPr>
        <xdr:cNvPr id="4" name="TextBox 3">
          <a:extLst>
            <a:ext uri="{FF2B5EF4-FFF2-40B4-BE49-F238E27FC236}">
              <a16:creationId xmlns:a16="http://schemas.microsoft.com/office/drawing/2014/main" id="{DE6FDAE7-645B-4E09-9659-16CD4DED9934}"/>
            </a:ext>
          </a:extLst>
        </xdr:cNvPr>
        <xdr:cNvSpPr txBox="1"/>
      </xdr:nvSpPr>
      <xdr:spPr>
        <a:xfrm>
          <a:off x="124618" y="10636250"/>
          <a:ext cx="13023057" cy="76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800" i="1" baseline="30000">
              <a:solidFill>
                <a:sysClr val="windowText" lastClr="000000"/>
              </a:solidFill>
              <a:effectLst/>
              <a:latin typeface="+mn-lt"/>
              <a:ea typeface="+mn-ea"/>
              <a:cs typeface="+mn-cs"/>
            </a:rPr>
            <a:t>1</a:t>
          </a:r>
          <a:r>
            <a:rPr lang="en-AU" sz="800">
              <a:solidFill>
                <a:sysClr val="windowText" lastClr="000000"/>
              </a:solidFill>
              <a:effectLst/>
              <a:latin typeface="+mn-lt"/>
              <a:ea typeface="+mn-ea"/>
              <a:cs typeface="+mn-cs"/>
            </a:rPr>
            <a:t> In more remote areas small case volume may affect the values shown. </a:t>
          </a:r>
          <a:endParaRPr lang="en-AU" sz="800">
            <a:solidFill>
              <a:sysClr val="windowText" lastClr="000000"/>
            </a:solidFill>
            <a:effectLst/>
          </a:endParaRPr>
        </a:p>
        <a:p>
          <a:r>
            <a:rPr lang="en-AU" sz="800" b="0" i="1" baseline="30000">
              <a:solidFill>
                <a:sysClr val="windowText" lastClr="000000"/>
              </a:solidFill>
            </a:rPr>
            <a:t>2</a:t>
          </a:r>
          <a:r>
            <a:rPr lang="en-AU" sz="800">
              <a:solidFill>
                <a:sysClr val="windowText" lastClr="000000"/>
              </a:solidFill>
            </a:rPr>
            <a:t> Statewide figures represent a percentage of all eligible staff, with exception of 'Occupational Violence Staff Safety Index' which represents physical and/or verbal abuse per 100,000 hrs worked in Regional and District Operations.</a:t>
          </a:r>
        </a:p>
        <a:p>
          <a:r>
            <a:rPr lang="en-AU" sz="800" b="0" i="1" baseline="30000">
              <a:solidFill>
                <a:sysClr val="windowText" lastClr="000000"/>
              </a:solidFill>
            </a:rPr>
            <a:t>3</a:t>
          </a:r>
          <a:r>
            <a:rPr lang="en-AU" sz="800">
              <a:solidFill>
                <a:sysClr val="windowText" lastClr="000000"/>
              </a:solidFill>
            </a:rPr>
            <a:t> Statewide and Regional figure includes Comms data.</a:t>
          </a:r>
        </a:p>
        <a:p>
          <a:pPr lvl="0"/>
          <a:r>
            <a:rPr lang="en-AU" sz="800" b="0" i="1" baseline="30000">
              <a:solidFill>
                <a:sysClr val="windowText" lastClr="000000"/>
              </a:solidFill>
              <a:latin typeface="+mn-lt"/>
              <a:ea typeface="+mn-ea"/>
              <a:cs typeface="+mn-cs"/>
            </a:rPr>
            <a:t>4 </a:t>
          </a:r>
          <a:r>
            <a:rPr lang="en-AU" sz="800">
              <a:solidFill>
                <a:schemeClr val="dk1"/>
              </a:solidFill>
              <a:effectLst/>
              <a:latin typeface="+mn-lt"/>
              <a:ea typeface="+mn-ea"/>
              <a:cs typeface="+mn-cs"/>
            </a:rPr>
            <a:t>Regional</a:t>
          </a:r>
          <a:r>
            <a:rPr lang="en-AU" sz="800" baseline="0">
              <a:solidFill>
                <a:schemeClr val="dk1"/>
              </a:solidFill>
              <a:effectLst/>
              <a:latin typeface="+mn-lt"/>
              <a:ea typeface="+mn-ea"/>
              <a:cs typeface="+mn-cs"/>
            </a:rPr>
            <a:t> figures include el</a:t>
          </a:r>
          <a:r>
            <a:rPr lang="en-AU" sz="800">
              <a:solidFill>
                <a:schemeClr val="dk1"/>
              </a:solidFill>
              <a:effectLst/>
              <a:latin typeface="+mn-lt"/>
              <a:ea typeface="+mn-ea"/>
              <a:cs typeface="+mn-cs"/>
            </a:rPr>
            <a:t>igible Regional Office and Operations Centre personnel.  Statewide figure includes eligible employees in Operations Centres</a:t>
          </a:r>
          <a:r>
            <a:rPr lang="en-AU" sz="800" baseline="0">
              <a:solidFill>
                <a:schemeClr val="dk1"/>
              </a:solidFill>
              <a:effectLst/>
              <a:latin typeface="+mn-lt"/>
              <a:ea typeface="+mn-ea"/>
              <a:cs typeface="+mn-cs"/>
            </a:rPr>
            <a:t> and</a:t>
          </a:r>
          <a:r>
            <a:rPr lang="en-AU" sz="800">
              <a:solidFill>
                <a:schemeClr val="dk1"/>
              </a:solidFill>
              <a:effectLst/>
              <a:latin typeface="+mn-lt"/>
              <a:ea typeface="+mn-ea"/>
              <a:cs typeface="+mn-cs"/>
            </a:rPr>
            <a:t> State Headquarters.</a:t>
          </a:r>
        </a:p>
        <a:p>
          <a:pPr lvl="0"/>
          <a:r>
            <a:rPr lang="en-AU" sz="800" b="0" i="1" baseline="30000">
              <a:solidFill>
                <a:sysClr val="windowText" lastClr="000000"/>
              </a:solidFill>
              <a:latin typeface="+mn-lt"/>
              <a:ea typeface="+mn-ea"/>
              <a:cs typeface="+mn-cs"/>
            </a:rPr>
            <a:t>5</a:t>
          </a:r>
          <a:r>
            <a:rPr lang="en-AU" sz="800">
              <a:solidFill>
                <a:schemeClr val="dk1"/>
              </a:solidFill>
              <a:effectLst/>
              <a:latin typeface="+mn-lt"/>
              <a:ea typeface="+mn-ea"/>
              <a:cs typeface="+mn-cs"/>
            </a:rPr>
            <a:t> Clinically</a:t>
          </a:r>
          <a:r>
            <a:rPr lang="en-AU" sz="800" baseline="0">
              <a:solidFill>
                <a:schemeClr val="dk1"/>
              </a:solidFill>
              <a:effectLst/>
              <a:latin typeface="+mn-lt"/>
              <a:ea typeface="+mn-ea"/>
              <a:cs typeface="+mn-cs"/>
            </a:rPr>
            <a:t> Meaningful Pain Reduction data used in this report is an internal measure only and figures will differ from RoGs Reporting.</a:t>
          </a:r>
          <a:endParaRPr lang="en-AU" sz="800">
            <a:solidFill>
              <a:schemeClr val="dk1"/>
            </a:solidFill>
            <a:effectLst/>
            <a:latin typeface="+mn-lt"/>
            <a:ea typeface="+mn-ea"/>
            <a:cs typeface="+mn-cs"/>
          </a:endParaRPr>
        </a:p>
      </xdr:txBody>
    </xdr:sp>
    <xdr:clientData/>
  </xdr:twoCellAnchor>
  <xdr:twoCellAnchor editAs="absolute">
    <xdr:from>
      <xdr:col>9</xdr:col>
      <xdr:colOff>97472</xdr:colOff>
      <xdr:row>120</xdr:row>
      <xdr:rowOff>174463</xdr:rowOff>
    </xdr:from>
    <xdr:to>
      <xdr:col>9</xdr:col>
      <xdr:colOff>98177</xdr:colOff>
      <xdr:row>136</xdr:row>
      <xdr:rowOff>104238</xdr:rowOff>
    </xdr:to>
    <xdr:cxnSp macro="">
      <xdr:nvCxnSpPr>
        <xdr:cNvPr id="128" name="Straight Connector 127">
          <a:extLst>
            <a:ext uri="{FF2B5EF4-FFF2-40B4-BE49-F238E27FC236}">
              <a16:creationId xmlns:a16="http://schemas.microsoft.com/office/drawing/2014/main" id="{8AFA722D-2E98-4E81-9EEF-ED6E8DE4FB19}"/>
            </a:ext>
          </a:extLst>
        </xdr:cNvPr>
        <xdr:cNvCxnSpPr/>
      </xdr:nvCxnSpPr>
      <xdr:spPr>
        <a:xfrm>
          <a:off x="3808412" y="2923142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402590</xdr:colOff>
      <xdr:row>120</xdr:row>
      <xdr:rowOff>161442</xdr:rowOff>
    </xdr:from>
    <xdr:to>
      <xdr:col>27</xdr:col>
      <xdr:colOff>411410</xdr:colOff>
      <xdr:row>136</xdr:row>
      <xdr:rowOff>95662</xdr:rowOff>
    </xdr:to>
    <xdr:cxnSp macro="">
      <xdr:nvCxnSpPr>
        <xdr:cNvPr id="147" name="Straight Connector 146">
          <a:extLst>
            <a:ext uri="{FF2B5EF4-FFF2-40B4-BE49-F238E27FC236}">
              <a16:creationId xmlns:a16="http://schemas.microsoft.com/office/drawing/2014/main" id="{1C60A6DE-5B1E-451C-B3E3-2C0640A47709}"/>
            </a:ext>
          </a:extLst>
        </xdr:cNvPr>
        <xdr:cNvCxnSpPr/>
      </xdr:nvCxnSpPr>
      <xdr:spPr>
        <a:xfrm>
          <a:off x="11169650" y="29285400"/>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295276</xdr:colOff>
      <xdr:row>38</xdr:row>
      <xdr:rowOff>57150</xdr:rowOff>
    </xdr:from>
    <xdr:to>
      <xdr:col>33</xdr:col>
      <xdr:colOff>104776</xdr:colOff>
      <xdr:row>41</xdr:row>
      <xdr:rowOff>152399</xdr:rowOff>
    </xdr:to>
    <xdr:sp macro="" textlink="">
      <xdr:nvSpPr>
        <xdr:cNvPr id="5" name="TextBox 4">
          <a:extLst>
            <a:ext uri="{FF2B5EF4-FFF2-40B4-BE49-F238E27FC236}">
              <a16:creationId xmlns:a16="http://schemas.microsoft.com/office/drawing/2014/main" id="{7863800D-1C34-4C14-94B8-16F7C5B588A7}"/>
            </a:ext>
          </a:extLst>
        </xdr:cNvPr>
        <xdr:cNvSpPr txBox="1"/>
      </xdr:nvSpPr>
      <xdr:spPr>
        <a:xfrm>
          <a:off x="9848851" y="10658475"/>
          <a:ext cx="4095750"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800" b="0" i="1" baseline="30000">
              <a:solidFill>
                <a:schemeClr val="dk1"/>
              </a:solidFill>
              <a:effectLst/>
              <a:latin typeface="+mn-lt"/>
              <a:ea typeface="+mn-ea"/>
              <a:cs typeface="+mn-cs"/>
            </a:rPr>
            <a:t>6 </a:t>
          </a:r>
          <a:r>
            <a:rPr lang="en-AU" sz="800">
              <a:solidFill>
                <a:sysClr val="windowText" lastClr="000000"/>
              </a:solidFill>
              <a:effectLst/>
              <a:latin typeface="+mn-lt"/>
              <a:ea typeface="+mn-ea"/>
              <a:cs typeface="+mn-cs"/>
            </a:rPr>
            <a:t>All Daily Activity figures have been rounded to</a:t>
          </a:r>
          <a:r>
            <a:rPr lang="en-AU" sz="800" baseline="0">
              <a:solidFill>
                <a:sysClr val="windowText" lastClr="000000"/>
              </a:solidFill>
              <a:effectLst/>
              <a:latin typeface="+mn-lt"/>
              <a:ea typeface="+mn-ea"/>
              <a:cs typeface="+mn-cs"/>
            </a:rPr>
            <a:t> whole numbers and totals may differ slightly</a:t>
          </a:r>
        </a:p>
        <a:p>
          <a:pPr marL="0" marR="0" lvl="0" indent="0" algn="l" defTabSz="914400" eaLnBrk="1" fontAlgn="auto" latinLnBrk="0" hangingPunct="1">
            <a:lnSpc>
              <a:spcPct val="100000"/>
            </a:lnSpc>
            <a:spcBef>
              <a:spcPts val="0"/>
            </a:spcBef>
            <a:spcAft>
              <a:spcPts val="0"/>
            </a:spcAft>
            <a:buClrTx/>
            <a:buSzTx/>
            <a:buFontTx/>
            <a:buNone/>
            <a:tabLst/>
            <a:defRPr/>
          </a:pPr>
          <a:r>
            <a:rPr lang="en-AU" sz="800" b="0" i="1" baseline="30000">
              <a:solidFill>
                <a:sysClr val="windowText" lastClr="000000"/>
              </a:solidFill>
              <a:effectLst/>
              <a:latin typeface="+mn-lt"/>
              <a:ea typeface="+mn-ea"/>
              <a:cs typeface="+mn-cs"/>
            </a:rPr>
            <a:t>7</a:t>
          </a:r>
          <a:r>
            <a:rPr lang="en-AU" sz="1100" b="0" i="1" baseline="30000">
              <a:solidFill>
                <a:sysClr val="windowText" lastClr="000000"/>
              </a:solidFill>
              <a:effectLst/>
              <a:latin typeface="+mn-lt"/>
              <a:ea typeface="+mn-ea"/>
              <a:cs typeface="+mn-cs"/>
            </a:rPr>
            <a:t> </a:t>
          </a:r>
          <a:r>
            <a:rPr lang="en-AU" sz="800">
              <a:solidFill>
                <a:sysClr val="windowText" lastClr="000000"/>
              </a:solidFill>
              <a:effectLst/>
              <a:latin typeface="+mn-lt"/>
              <a:ea typeface="+mn-ea"/>
              <a:cs typeface="+mn-cs"/>
            </a:rPr>
            <a:t>Due to a reporting issue, the current</a:t>
          </a:r>
          <a:r>
            <a:rPr lang="en-AU" sz="800" baseline="0">
              <a:solidFill>
                <a:sysClr val="windowText" lastClr="000000"/>
              </a:solidFill>
              <a:effectLst/>
              <a:latin typeface="+mn-lt"/>
              <a:ea typeface="+mn-ea"/>
              <a:cs typeface="+mn-cs"/>
            </a:rPr>
            <a:t> Performance Development Plan figures are for the first </a:t>
          </a:r>
        </a:p>
        <a:p>
          <a:pPr marL="0" marR="0" lvl="0" indent="0" algn="l" defTabSz="914400" eaLnBrk="1" fontAlgn="auto" latinLnBrk="0" hangingPunct="1">
            <a:lnSpc>
              <a:spcPct val="100000"/>
            </a:lnSpc>
            <a:spcBef>
              <a:spcPts val="0"/>
            </a:spcBef>
            <a:spcAft>
              <a:spcPts val="0"/>
            </a:spcAft>
            <a:buClrTx/>
            <a:buSzTx/>
            <a:buFontTx/>
            <a:buNone/>
            <a:tabLst/>
            <a:defRPr/>
          </a:pPr>
          <a:r>
            <a:rPr lang="en-AU" sz="800" baseline="0">
              <a:solidFill>
                <a:sysClr val="windowText" lastClr="000000"/>
              </a:solidFill>
              <a:effectLst/>
              <a:latin typeface="+mn-lt"/>
              <a:ea typeface="+mn-ea"/>
              <a:cs typeface="+mn-cs"/>
            </a:rPr>
            <a:t>  quarter only.</a:t>
          </a:r>
          <a:endParaRPr lang="en-AU" sz="8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80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800">
            <a:solidFill>
              <a:sysClr val="windowText" lastClr="000000"/>
            </a:solidFill>
            <a:effectLst/>
          </a:endParaRPr>
        </a:p>
        <a:p>
          <a:pPr algn="l"/>
          <a:endParaRPr lang="en-AU" sz="8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0</xdr:row>
      <xdr:rowOff>457200</xdr:rowOff>
    </xdr:from>
    <xdr:to>
      <xdr:col>7</xdr:col>
      <xdr:colOff>409575</xdr:colOff>
      <xdr:row>1</xdr:row>
      <xdr:rowOff>76200</xdr:rowOff>
    </xdr:to>
    <xdr:cxnSp macro="">
      <xdr:nvCxnSpPr>
        <xdr:cNvPr id="2" name="Straight Arrow Connector 1">
          <a:extLst>
            <a:ext uri="{FF2B5EF4-FFF2-40B4-BE49-F238E27FC236}">
              <a16:creationId xmlns:a16="http://schemas.microsoft.com/office/drawing/2014/main" id="{5817B967-5333-438D-8372-1B2F1C595627}"/>
            </a:ext>
          </a:extLst>
        </xdr:cNvPr>
        <xdr:cNvCxnSpPr/>
      </xdr:nvCxnSpPr>
      <xdr:spPr>
        <a:xfrm>
          <a:off x="6648450" y="457200"/>
          <a:ext cx="0" cy="285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19050</xdr:colOff>
      <xdr:row>13</xdr:row>
      <xdr:rowOff>71210</xdr:rowOff>
    </xdr:from>
    <xdr:to>
      <xdr:col>32</xdr:col>
      <xdr:colOff>495300</xdr:colOff>
      <xdr:row>26</xdr:row>
      <xdr:rowOff>28187</xdr:rowOff>
    </xdr:to>
    <xdr:grpSp>
      <xdr:nvGrpSpPr>
        <xdr:cNvPr id="8" name="Group 7">
          <a:extLst>
            <a:ext uri="{FF2B5EF4-FFF2-40B4-BE49-F238E27FC236}">
              <a16:creationId xmlns:a16="http://schemas.microsoft.com/office/drawing/2014/main" id="{63B3C1C9-745E-58F8-AC40-E7283E323B84}"/>
            </a:ext>
          </a:extLst>
        </xdr:cNvPr>
        <xdr:cNvGrpSpPr/>
      </xdr:nvGrpSpPr>
      <xdr:grpSpPr>
        <a:xfrm>
          <a:off x="16849725" y="3538310"/>
          <a:ext cx="6896100" cy="2433477"/>
          <a:chOff x="13877925" y="3538310"/>
          <a:chExt cx="6896100" cy="2433477"/>
        </a:xfrm>
      </xdr:grpSpPr>
      <xdr:pic>
        <xdr:nvPicPr>
          <xdr:cNvPr id="4" name="Picture 3">
            <a:extLst>
              <a:ext uri="{FF2B5EF4-FFF2-40B4-BE49-F238E27FC236}">
                <a16:creationId xmlns:a16="http://schemas.microsoft.com/office/drawing/2014/main" id="{0DF66EC6-E1F6-9FA7-D823-14E65CA5F759}"/>
              </a:ext>
            </a:extLst>
          </xdr:cNvPr>
          <xdr:cNvPicPr>
            <a:picLocks noChangeAspect="1"/>
          </xdr:cNvPicPr>
        </xdr:nvPicPr>
        <xdr:blipFill>
          <a:blip xmlns:r="http://schemas.openxmlformats.org/officeDocument/2006/relationships" r:embed="rId1"/>
          <a:stretch>
            <a:fillRect/>
          </a:stretch>
        </xdr:blipFill>
        <xdr:spPr>
          <a:xfrm>
            <a:off x="13877925" y="3538310"/>
            <a:ext cx="6896100" cy="2433477"/>
          </a:xfrm>
          <a:prstGeom prst="rect">
            <a:avLst/>
          </a:prstGeom>
        </xdr:spPr>
      </xdr:pic>
      <xdr:sp macro="" textlink="">
        <xdr:nvSpPr>
          <xdr:cNvPr id="7" name="Oval 6">
            <a:extLst>
              <a:ext uri="{FF2B5EF4-FFF2-40B4-BE49-F238E27FC236}">
                <a16:creationId xmlns:a16="http://schemas.microsoft.com/office/drawing/2014/main" id="{5DF0A300-3D59-E666-86C5-795ED5B27B0F}"/>
              </a:ext>
            </a:extLst>
          </xdr:cNvPr>
          <xdr:cNvSpPr/>
        </xdr:nvSpPr>
        <xdr:spPr>
          <a:xfrm>
            <a:off x="14354175" y="5381625"/>
            <a:ext cx="438150" cy="209550"/>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21</xdr:col>
      <xdr:colOff>9526</xdr:colOff>
      <xdr:row>1</xdr:row>
      <xdr:rowOff>238125</xdr:rowOff>
    </xdr:from>
    <xdr:to>
      <xdr:col>26</xdr:col>
      <xdr:colOff>601346</xdr:colOff>
      <xdr:row>12</xdr:row>
      <xdr:rowOff>92298</xdr:rowOff>
    </xdr:to>
    <xdr:pic>
      <xdr:nvPicPr>
        <xdr:cNvPr id="2" name="Picture 1">
          <a:extLst>
            <a:ext uri="{FF2B5EF4-FFF2-40B4-BE49-F238E27FC236}">
              <a16:creationId xmlns:a16="http://schemas.microsoft.com/office/drawing/2014/main" id="{A527CB41-938D-1E31-69B4-33D3980EFD57}"/>
            </a:ext>
          </a:extLst>
        </xdr:cNvPr>
        <xdr:cNvPicPr>
          <a:picLocks noChangeAspect="1"/>
        </xdr:cNvPicPr>
      </xdr:nvPicPr>
      <xdr:blipFill rotWithShape="1">
        <a:blip xmlns:r="http://schemas.openxmlformats.org/officeDocument/2006/relationships" r:embed="rId2"/>
        <a:srcRect l="30626" t="14169" r="57287" b="53143"/>
        <a:stretch/>
      </xdr:blipFill>
      <xdr:spPr>
        <a:xfrm>
          <a:off x="13868401" y="771525"/>
          <a:ext cx="3352800" cy="2601183"/>
        </a:xfrm>
        <a:prstGeom prst="rect">
          <a:avLst/>
        </a:prstGeom>
      </xdr:spPr>
    </xdr:pic>
    <xdr:clientData/>
  </xdr:twoCellAnchor>
  <xdr:twoCellAnchor>
    <xdr:from>
      <xdr:col>18</xdr:col>
      <xdr:colOff>276225</xdr:colOff>
      <xdr:row>4</xdr:row>
      <xdr:rowOff>66675</xdr:rowOff>
    </xdr:from>
    <xdr:to>
      <xdr:col>18</xdr:col>
      <xdr:colOff>276225</xdr:colOff>
      <xdr:row>5</xdr:row>
      <xdr:rowOff>104775</xdr:rowOff>
    </xdr:to>
    <xdr:cxnSp macro="">
      <xdr:nvCxnSpPr>
        <xdr:cNvPr id="6" name="Straight Arrow Connector 5">
          <a:extLst>
            <a:ext uri="{FF2B5EF4-FFF2-40B4-BE49-F238E27FC236}">
              <a16:creationId xmlns:a16="http://schemas.microsoft.com/office/drawing/2014/main" id="{C13B3F9A-2337-D9FA-3BF3-92AF12EB2439}"/>
            </a:ext>
          </a:extLst>
        </xdr:cNvPr>
        <xdr:cNvCxnSpPr/>
      </xdr:nvCxnSpPr>
      <xdr:spPr>
        <a:xfrm flipV="1">
          <a:off x="12592050" y="1819275"/>
          <a:ext cx="0" cy="2286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228600</xdr:colOff>
      <xdr:row>0</xdr:row>
      <xdr:rowOff>390525</xdr:rowOff>
    </xdr:from>
    <xdr:to>
      <xdr:col>27</xdr:col>
      <xdr:colOff>561975</xdr:colOff>
      <xdr:row>2</xdr:row>
      <xdr:rowOff>447675</xdr:rowOff>
    </xdr:to>
    <xdr:cxnSp macro="">
      <xdr:nvCxnSpPr>
        <xdr:cNvPr id="10" name="Straight Arrow Connector 9">
          <a:extLst>
            <a:ext uri="{FF2B5EF4-FFF2-40B4-BE49-F238E27FC236}">
              <a16:creationId xmlns:a16="http://schemas.microsoft.com/office/drawing/2014/main" id="{1BF4DCF3-1FC4-A136-5F54-448556D738C4}"/>
            </a:ext>
          </a:extLst>
        </xdr:cNvPr>
        <xdr:cNvCxnSpPr/>
      </xdr:nvCxnSpPr>
      <xdr:spPr>
        <a:xfrm flipH="1">
          <a:off x="16240125" y="390525"/>
          <a:ext cx="1552575" cy="10572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485775</xdr:colOff>
      <xdr:row>0</xdr:row>
      <xdr:rowOff>409575</xdr:rowOff>
    </xdr:from>
    <xdr:to>
      <xdr:col>27</xdr:col>
      <xdr:colOff>542925</xdr:colOff>
      <xdr:row>22</xdr:row>
      <xdr:rowOff>85725</xdr:rowOff>
    </xdr:to>
    <xdr:cxnSp macro="">
      <xdr:nvCxnSpPr>
        <xdr:cNvPr id="12" name="Straight Arrow Connector 11">
          <a:extLst>
            <a:ext uri="{FF2B5EF4-FFF2-40B4-BE49-F238E27FC236}">
              <a16:creationId xmlns:a16="http://schemas.microsoft.com/office/drawing/2014/main" id="{D3A595CC-D07F-69FE-260E-F808AA7B8199}"/>
            </a:ext>
          </a:extLst>
        </xdr:cNvPr>
        <xdr:cNvCxnSpPr/>
      </xdr:nvCxnSpPr>
      <xdr:spPr>
        <a:xfrm flipH="1">
          <a:off x="14859000" y="409575"/>
          <a:ext cx="2914650" cy="48577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733425</xdr:colOff>
      <xdr:row>2</xdr:row>
      <xdr:rowOff>171450</xdr:rowOff>
    </xdr:from>
    <xdr:to>
      <xdr:col>8</xdr:col>
      <xdr:colOff>733425</xdr:colOff>
      <xdr:row>2</xdr:row>
      <xdr:rowOff>1114425</xdr:rowOff>
    </xdr:to>
    <xdr:cxnSp macro="">
      <xdr:nvCxnSpPr>
        <xdr:cNvPr id="3" name="Straight Arrow Connector 2">
          <a:extLst>
            <a:ext uri="{FF2B5EF4-FFF2-40B4-BE49-F238E27FC236}">
              <a16:creationId xmlns:a16="http://schemas.microsoft.com/office/drawing/2014/main" id="{29069FA3-BA38-A4E8-28D7-D9CCFE9734E6}"/>
            </a:ext>
          </a:extLst>
        </xdr:cNvPr>
        <xdr:cNvCxnSpPr/>
      </xdr:nvCxnSpPr>
      <xdr:spPr>
        <a:xfrm>
          <a:off x="14316075" y="800100"/>
          <a:ext cx="0" cy="9429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7248525</xdr:colOff>
      <xdr:row>5</xdr:row>
      <xdr:rowOff>95250</xdr:rowOff>
    </xdr:from>
    <xdr:to>
      <xdr:col>4</xdr:col>
      <xdr:colOff>10401300</xdr:colOff>
      <xdr:row>5</xdr:row>
      <xdr:rowOff>95250</xdr:rowOff>
    </xdr:to>
    <xdr:cxnSp macro="">
      <xdr:nvCxnSpPr>
        <xdr:cNvPr id="2" name="Straight Arrow Connector 1">
          <a:extLst>
            <a:ext uri="{FF2B5EF4-FFF2-40B4-BE49-F238E27FC236}">
              <a16:creationId xmlns:a16="http://schemas.microsoft.com/office/drawing/2014/main" id="{87B34A48-A238-43B2-84CA-A3016CBA0645}"/>
            </a:ext>
          </a:extLst>
        </xdr:cNvPr>
        <xdr:cNvCxnSpPr/>
      </xdr:nvCxnSpPr>
      <xdr:spPr>
        <a:xfrm>
          <a:off x="11972925" y="1047750"/>
          <a:ext cx="31527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523875</xdr:colOff>
      <xdr:row>1</xdr:row>
      <xdr:rowOff>38100</xdr:rowOff>
    </xdr:from>
    <xdr:ext cx="152400" cy="152400"/>
    <xdr:pic>
      <xdr:nvPicPr>
        <xdr:cNvPr id="3" name="filter.gif">
          <a:extLst>
            <a:ext uri="{FF2B5EF4-FFF2-40B4-BE49-F238E27FC236}">
              <a16:creationId xmlns:a16="http://schemas.microsoft.com/office/drawing/2014/main" id="{8F186C70-CE54-4D58-948C-55040F181028}"/>
            </a:ext>
          </a:extLst>
        </xdr:cNvPr>
        <xdr:cNvPicPr>
          <a:picLocks noChangeAspect="1"/>
        </xdr:cNvPicPr>
      </xdr:nvPicPr>
      <xdr:blipFill>
        <a:blip xmlns:r="http://schemas.openxmlformats.org/officeDocument/2006/relationships" r:embed="rId1"/>
        <a:stretch>
          <a:fillRect/>
        </a:stretch>
      </xdr:blipFill>
      <xdr:spPr>
        <a:xfrm>
          <a:off x="8982075" y="276225"/>
          <a:ext cx="152400" cy="152400"/>
        </a:xfrm>
        <a:prstGeom prst="rect">
          <a:avLst/>
        </a:prstGeom>
        <a:noFill/>
        <a:ln>
          <a:noFill/>
        </a:ln>
      </xdr:spPr>
    </xdr:pic>
    <xdr:clientData/>
  </xdr:oneCellAnchor>
  <xdr:twoCellAnchor>
    <xdr:from>
      <xdr:col>5</xdr:col>
      <xdr:colOff>152400</xdr:colOff>
      <xdr:row>21</xdr:row>
      <xdr:rowOff>114300</xdr:rowOff>
    </xdr:from>
    <xdr:to>
      <xdr:col>5</xdr:col>
      <xdr:colOff>647700</xdr:colOff>
      <xdr:row>21</xdr:row>
      <xdr:rowOff>180975</xdr:rowOff>
    </xdr:to>
    <xdr:cxnSp macro="">
      <xdr:nvCxnSpPr>
        <xdr:cNvPr id="5" name="Straight Arrow Connector 4">
          <a:extLst>
            <a:ext uri="{FF2B5EF4-FFF2-40B4-BE49-F238E27FC236}">
              <a16:creationId xmlns:a16="http://schemas.microsoft.com/office/drawing/2014/main" id="{012D924A-A2CF-89D0-5FE1-A047B29A8D5A}"/>
            </a:ext>
          </a:extLst>
        </xdr:cNvPr>
        <xdr:cNvCxnSpPr/>
      </xdr:nvCxnSpPr>
      <xdr:spPr>
        <a:xfrm flipH="1">
          <a:off x="2971800" y="5153025"/>
          <a:ext cx="495300" cy="666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7E17-EF61-48A2-94EA-B1B3694200E7}">
  <sheetPr>
    <tabColor theme="9" tint="0.79998168889431442"/>
    <pageSetUpPr fitToPage="1"/>
  </sheetPr>
  <dimension ref="A1:XDW399"/>
  <sheetViews>
    <sheetView showGridLines="0" tabSelected="1" showRuler="0" view="pageBreakPreview" zoomScaleNormal="100" zoomScaleSheetLayoutView="100" zoomScalePageLayoutView="80" workbookViewId="0">
      <selection activeCell="N13" sqref="N13:O13"/>
    </sheetView>
  </sheetViews>
  <sheetFormatPr defaultColWidth="0" defaultRowHeight="15"/>
  <cols>
    <col min="1" max="1" width="2.7109375" style="67" customWidth="1"/>
    <col min="2" max="2" width="0.85546875" style="102" customWidth="1"/>
    <col min="3" max="4" width="6.85546875" customWidth="1"/>
    <col min="5" max="5" width="6.85546875" style="67" customWidth="1"/>
    <col min="6" max="6" width="11" style="67" customWidth="1"/>
    <col min="7" max="12" width="6.85546875" customWidth="1"/>
    <col min="13" max="13" width="1.7109375" customWidth="1"/>
    <col min="14" max="14" width="6.85546875" customWidth="1"/>
    <col min="15" max="15" width="6.85546875" style="96" customWidth="1"/>
    <col min="16" max="17" width="6.85546875" customWidth="1"/>
    <col min="18" max="18" width="6.5703125" customWidth="1"/>
    <col min="19" max="19" width="1.7109375" style="70" customWidth="1"/>
    <col min="20" max="22" width="6.85546875" customWidth="1"/>
    <col min="23" max="23" width="1.5703125" customWidth="1"/>
    <col min="24" max="24" width="5.7109375" style="146" customWidth="1"/>
    <col min="25" max="25" width="1.7109375" style="96" customWidth="1"/>
    <col min="26" max="30" width="8.85546875" customWidth="1"/>
    <col min="31" max="31" width="9.28515625" customWidth="1"/>
    <col min="32" max="32" width="9.85546875" customWidth="1"/>
    <col min="33" max="33" width="0.85546875" style="68" customWidth="1"/>
    <col min="34" max="34" width="2.7109375" customWidth="1"/>
    <col min="35" max="462" width="2.42578125" customWidth="1"/>
  </cols>
  <sheetData>
    <row r="1" spans="1:193" s="1" customFormat="1" ht="15" customHeight="1">
      <c r="A1" s="549" t="s">
        <v>63</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11"/>
      <c r="AJ1" s="11"/>
      <c r="AK1" s="11"/>
      <c r="AL1" s="11"/>
      <c r="AM1" s="10"/>
    </row>
    <row r="2" spans="1:193" s="1" customFormat="1" ht="31.5" customHeight="1">
      <c r="A2" s="549"/>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11"/>
      <c r="AJ2" s="11"/>
      <c r="AK2" s="11"/>
      <c r="AL2" s="11"/>
      <c r="AM2" s="10"/>
    </row>
    <row r="3" spans="1:193" s="9" customFormat="1" ht="63.75" customHeight="1">
      <c r="A3" s="101"/>
      <c r="B3" s="101"/>
      <c r="C3" s="104" t="s">
        <v>34</v>
      </c>
      <c r="X3" s="141"/>
      <c r="AI3" s="101"/>
      <c r="AJ3" s="101"/>
    </row>
    <row r="4" spans="1:193" s="37" customFormat="1" ht="40.5" customHeight="1">
      <c r="A4" s="107"/>
      <c r="B4" s="107"/>
      <c r="C4" s="108" t="s">
        <v>344</v>
      </c>
      <c r="D4" s="118"/>
      <c r="E4" s="118"/>
      <c r="F4" s="118"/>
      <c r="G4" s="118"/>
      <c r="H4" s="118"/>
      <c r="I4" s="118"/>
      <c r="J4" s="118"/>
      <c r="K4" s="118"/>
      <c r="L4" s="119"/>
      <c r="M4" s="119"/>
      <c r="N4" s="119"/>
      <c r="O4" s="119"/>
      <c r="P4" s="119"/>
      <c r="Q4" s="119"/>
      <c r="R4" s="119"/>
      <c r="S4" s="119"/>
      <c r="T4" s="119"/>
      <c r="U4" s="119"/>
      <c r="V4" s="119"/>
      <c r="W4" s="119"/>
      <c r="X4" s="142"/>
      <c r="Y4" s="118"/>
      <c r="Z4" s="222"/>
      <c r="AA4" s="222"/>
      <c r="AB4" s="222"/>
      <c r="AC4" s="222"/>
      <c r="AD4" s="222"/>
      <c r="AE4" s="222"/>
      <c r="AF4" s="222"/>
      <c r="AH4" s="107"/>
      <c r="AI4" s="107"/>
      <c r="AJ4" s="107"/>
      <c r="AK4" s="120"/>
    </row>
    <row r="5" spans="1:193" s="106" customFormat="1" ht="18" customHeight="1">
      <c r="A5" s="107"/>
      <c r="B5" s="107"/>
      <c r="C5" s="108"/>
      <c r="D5" s="109"/>
      <c r="E5" s="109"/>
      <c r="F5" s="109"/>
      <c r="G5" s="109"/>
      <c r="H5" s="109"/>
      <c r="I5" s="109"/>
      <c r="J5" s="109"/>
      <c r="K5" s="109"/>
      <c r="L5" s="110"/>
      <c r="M5" s="117"/>
      <c r="N5" s="110"/>
      <c r="O5" s="110"/>
      <c r="P5" s="110"/>
      <c r="Q5" s="110"/>
      <c r="R5" s="110"/>
      <c r="S5" s="110"/>
      <c r="U5" s="110"/>
      <c r="V5" s="110"/>
      <c r="W5" s="110"/>
      <c r="X5" s="143"/>
      <c r="Y5" s="116"/>
      <c r="Z5" s="110"/>
      <c r="AA5" s="107"/>
      <c r="AB5" s="107" t="s">
        <v>12</v>
      </c>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row>
    <row r="6" spans="1:193" s="105" customFormat="1">
      <c r="A6" s="76"/>
      <c r="B6" s="76"/>
      <c r="C6" s="76"/>
      <c r="D6" s="76"/>
      <c r="E6" s="76"/>
      <c r="F6" s="76"/>
      <c r="G6" s="76"/>
      <c r="H6" s="76"/>
      <c r="I6" s="76"/>
      <c r="J6" s="76"/>
      <c r="K6" s="76"/>
      <c r="L6" s="76"/>
      <c r="M6" s="76"/>
      <c r="N6" s="76"/>
      <c r="O6" s="76"/>
      <c r="P6" s="76"/>
      <c r="Q6" s="76"/>
      <c r="R6" s="76"/>
      <c r="S6" s="76"/>
      <c r="T6" s="76"/>
      <c r="U6" s="76"/>
      <c r="V6" s="76"/>
      <c r="W6" s="76"/>
      <c r="X6" s="144"/>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row>
    <row r="7" spans="1:193" s="105" customFormat="1">
      <c r="A7" s="76"/>
      <c r="B7" s="76"/>
      <c r="C7" s="76"/>
      <c r="D7" s="76"/>
      <c r="E7" s="76"/>
      <c r="F7" s="76"/>
      <c r="G7" s="76"/>
      <c r="H7" s="76"/>
      <c r="I7" s="76"/>
      <c r="J7" s="76"/>
      <c r="K7" s="76"/>
      <c r="L7" s="76"/>
      <c r="M7" s="76"/>
      <c r="N7" s="76"/>
      <c r="O7" s="76"/>
      <c r="P7" s="76"/>
      <c r="Q7" s="76"/>
      <c r="R7" s="76"/>
      <c r="S7" s="76"/>
      <c r="T7" s="76"/>
      <c r="U7" s="76"/>
      <c r="V7" s="76"/>
      <c r="W7" s="76"/>
      <c r="X7" s="144"/>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row>
    <row r="8" spans="1:193" s="105" customFormat="1" ht="15" customHeight="1">
      <c r="A8" s="76"/>
      <c r="B8" s="76"/>
      <c r="C8" s="76"/>
      <c r="D8" s="76"/>
      <c r="E8" s="76"/>
      <c r="F8" s="76"/>
      <c r="G8" s="76"/>
      <c r="H8" s="76"/>
      <c r="I8" s="76"/>
      <c r="J8" s="76"/>
      <c r="K8" s="76"/>
      <c r="L8" s="76"/>
      <c r="M8" s="76"/>
      <c r="N8" s="76"/>
      <c r="O8" s="76"/>
      <c r="P8" s="76"/>
      <c r="Q8" s="76"/>
      <c r="R8" s="76"/>
      <c r="S8" s="76"/>
      <c r="T8" s="76"/>
      <c r="U8" s="76"/>
      <c r="V8" s="76"/>
      <c r="W8" s="76"/>
      <c r="X8" s="144"/>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row>
    <row r="9" spans="1:193" s="105" customFormat="1" ht="15" customHeight="1">
      <c r="A9" s="181"/>
      <c r="B9" s="114"/>
      <c r="C9" s="114"/>
      <c r="D9" s="114"/>
      <c r="E9" s="114"/>
      <c r="F9" s="114"/>
      <c r="G9" s="114"/>
      <c r="H9" s="114"/>
      <c r="I9" s="114"/>
      <c r="J9" s="114"/>
      <c r="K9" s="114"/>
      <c r="L9" s="114"/>
      <c r="M9" s="171"/>
      <c r="N9" s="114"/>
      <c r="O9" s="114"/>
      <c r="P9" s="114"/>
      <c r="Q9" s="114"/>
      <c r="R9" s="114"/>
      <c r="S9" s="114"/>
      <c r="T9" s="114"/>
      <c r="U9" s="114"/>
      <c r="V9" s="114"/>
      <c r="W9" s="171"/>
      <c r="X9" s="144"/>
      <c r="Y9" s="76"/>
      <c r="Z9" s="115"/>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row>
    <row r="10" spans="1:193" s="105" customFormat="1" ht="25.5" customHeight="1" thickBot="1">
      <c r="A10" s="181"/>
      <c r="B10" s="114"/>
      <c r="C10" s="114"/>
      <c r="D10" s="114"/>
      <c r="E10" s="114"/>
      <c r="F10" s="114"/>
      <c r="G10" s="114"/>
      <c r="H10" s="114"/>
      <c r="I10" s="114"/>
      <c r="J10" s="114"/>
      <c r="K10" s="114"/>
      <c r="L10" s="114"/>
      <c r="M10" s="171"/>
      <c r="N10" s="114"/>
      <c r="O10" s="114"/>
      <c r="P10" s="114"/>
      <c r="Q10" s="114"/>
      <c r="R10" s="114"/>
      <c r="S10" s="114"/>
      <c r="T10" s="114"/>
      <c r="U10" s="114"/>
      <c r="V10" s="114"/>
      <c r="W10" s="171"/>
      <c r="X10" s="144"/>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row>
    <row r="11" spans="1:193" s="46" customFormat="1" ht="91.5" customHeight="1" thickTop="1">
      <c r="A11" s="182"/>
      <c r="B11" s="179"/>
      <c r="C11" s="547" t="s">
        <v>122</v>
      </c>
      <c r="D11" s="548"/>
      <c r="E11" s="548"/>
      <c r="F11" s="548"/>
      <c r="G11" s="527" t="s">
        <v>189</v>
      </c>
      <c r="H11" s="527"/>
      <c r="I11" s="527" t="s">
        <v>190</v>
      </c>
      <c r="J11" s="527"/>
      <c r="K11" s="527" t="s">
        <v>169</v>
      </c>
      <c r="L11" s="527"/>
      <c r="M11" s="173"/>
      <c r="N11" s="621" t="s">
        <v>130</v>
      </c>
      <c r="O11" s="539"/>
      <c r="P11" s="539" t="s">
        <v>131</v>
      </c>
      <c r="Q11" s="539"/>
      <c r="R11" s="539" t="s">
        <v>247</v>
      </c>
      <c r="S11" s="539"/>
      <c r="T11" s="539"/>
      <c r="U11" s="539" t="s">
        <v>125</v>
      </c>
      <c r="V11" s="643"/>
      <c r="W11" s="172"/>
      <c r="X11" s="622" t="s">
        <v>333</v>
      </c>
      <c r="Y11" s="540"/>
      <c r="Z11" s="527" t="s">
        <v>334</v>
      </c>
      <c r="AA11" s="527" t="s">
        <v>333</v>
      </c>
      <c r="AB11" s="527" t="s">
        <v>334</v>
      </c>
      <c r="AC11" s="527" t="s">
        <v>333</v>
      </c>
      <c r="AD11" s="527" t="s">
        <v>334</v>
      </c>
      <c r="AE11" s="527" t="s">
        <v>333</v>
      </c>
      <c r="AF11" s="527" t="s">
        <v>334</v>
      </c>
      <c r="AG11" s="124"/>
      <c r="AH11" s="112"/>
      <c r="AI11" s="112"/>
      <c r="AJ11" s="112"/>
      <c r="AK11" s="112"/>
      <c r="AL11" s="112"/>
      <c r="AM11" s="112"/>
      <c r="AN11" s="112" t="s">
        <v>12</v>
      </c>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row>
    <row r="12" spans="1:193" ht="15.75" thickBot="1">
      <c r="A12" s="181"/>
      <c r="B12" s="180"/>
      <c r="C12" s="584"/>
      <c r="D12" s="585"/>
      <c r="E12" s="585"/>
      <c r="F12" s="585"/>
      <c r="G12" s="528"/>
      <c r="H12" s="528"/>
      <c r="I12" s="528"/>
      <c r="J12" s="528"/>
      <c r="K12" s="528"/>
      <c r="L12" s="528"/>
      <c r="M12" s="283"/>
      <c r="N12" s="622"/>
      <c r="O12" s="540"/>
      <c r="P12" s="540"/>
      <c r="Q12" s="540"/>
      <c r="R12" s="540"/>
      <c r="S12" s="540"/>
      <c r="T12" s="540"/>
      <c r="U12" s="540"/>
      <c r="V12" s="644"/>
      <c r="W12" s="172"/>
      <c r="X12" s="646"/>
      <c r="Y12" s="562"/>
      <c r="Z12" s="562"/>
      <c r="AA12" s="562"/>
      <c r="AB12" s="562"/>
      <c r="AC12" s="562"/>
      <c r="AD12" s="562"/>
      <c r="AE12" s="562"/>
      <c r="AF12" s="562"/>
      <c r="AG12" s="113"/>
      <c r="AH12" s="76"/>
      <c r="AI12" s="76"/>
      <c r="AJ12" s="76"/>
      <c r="AK12" s="15"/>
    </row>
    <row r="13" spans="1:193" ht="18" customHeight="1" thickTop="1">
      <c r="A13" s="71"/>
      <c r="B13" s="165"/>
      <c r="C13" s="544" t="s">
        <v>92</v>
      </c>
      <c r="D13" s="545"/>
      <c r="E13" s="545"/>
      <c r="F13" s="586"/>
      <c r="G13" s="578">
        <f>SUMIFS('Care for Patients'!C:C,'Care for Patients'!B:B,C13)*100</f>
        <v>81.800391389399991</v>
      </c>
      <c r="H13" s="579"/>
      <c r="I13" s="529">
        <f>SUMIFS('Care for Patients'!D:D,'Care for Patients'!B:B,C13)*100</f>
        <v>83.627204030199991</v>
      </c>
      <c r="J13" s="529"/>
      <c r="K13" s="529">
        <f>SUMIFS('Care for Patients'!E:E,'Care for Patients'!B:B,C13)*100</f>
        <v>18.0734280006</v>
      </c>
      <c r="L13" s="529"/>
      <c r="M13" s="284"/>
      <c r="N13" s="514">
        <f>SUMIFS('Care for Staff'!$B$3:$B$51,'Care for Staff'!$A$3:$A$51,C13)*100</f>
        <v>3.0887171167732297</v>
      </c>
      <c r="O13" s="515"/>
      <c r="P13" s="623">
        <f>'Care for Staff'!H3</f>
        <v>13.991558426416063</v>
      </c>
      <c r="Q13" s="623"/>
      <c r="R13" s="640">
        <f>('Care for Staff'!M3)*100</f>
        <v>26</v>
      </c>
      <c r="S13" s="641"/>
      <c r="T13" s="642"/>
      <c r="U13" s="645">
        <f>'Care for Staff'!I3</f>
        <v>2.29</v>
      </c>
      <c r="V13" s="645"/>
      <c r="W13" s="166"/>
      <c r="X13" s="580">
        <f>SUMIFS('Daily Activity'!F:F,'Daily Activity'!A:A,C13)</f>
        <v>187.28</v>
      </c>
      <c r="Y13" s="581"/>
      <c r="Z13" s="336">
        <f>SUMIFS('Daily Activity'!G:G,'Daily Activity'!A:A,C13)</f>
        <v>188.240875912409</v>
      </c>
      <c r="AA13" s="329">
        <f>SUMIFS('Daily Activity'!H:H,'Daily Activity'!A:A,C13)</f>
        <v>47.047272727272002</v>
      </c>
      <c r="AB13" s="336">
        <f>SUMIFS('Daily Activity'!I:I,'Daily Activity'!A:A,C13)</f>
        <v>52.328467153284002</v>
      </c>
      <c r="AC13" s="329">
        <f>SUMIFS('Daily Activity'!J:J,'Daily Activity'!A:A,C13)</f>
        <v>234.327272727273</v>
      </c>
      <c r="AD13" s="336">
        <f>SUMIFS('Daily Activity'!K:K,'Daily Activity'!A:A,C13)</f>
        <v>240.569343065693</v>
      </c>
      <c r="AE13" s="329">
        <f>SUMIFS('Daily Activity'!N:N,'Daily Activity'!M:M,C13)</f>
        <v>192.01454545454499</v>
      </c>
      <c r="AF13" s="336">
        <f>SUMIFS('Daily Activity'!O:O,'Daily Activity'!M:M,C13)</f>
        <v>197.383211678832</v>
      </c>
      <c r="AG13" s="137"/>
      <c r="AH13" s="76"/>
      <c r="AI13" s="76"/>
      <c r="AJ13" s="76"/>
      <c r="AK13" s="15"/>
    </row>
    <row r="14" spans="1:193" ht="18" customHeight="1">
      <c r="A14" s="71"/>
      <c r="B14" s="122"/>
      <c r="C14" s="587" t="s">
        <v>129</v>
      </c>
      <c r="D14" s="588"/>
      <c r="E14" s="588"/>
      <c r="F14" s="589"/>
      <c r="G14" s="507">
        <f>SUMIFS('Care for Patients'!C:C,'Care for Patients'!B:B,C14)*100</f>
        <v>81.872509960100004</v>
      </c>
      <c r="H14" s="508"/>
      <c r="I14" s="502">
        <f>SUMIFS('Care for Patients'!D:D,'Care for Patients'!B:B,C14)*100</f>
        <v>83.572359843499996</v>
      </c>
      <c r="J14" s="502"/>
      <c r="K14" s="502">
        <f>SUMIFS('Care for Patients'!E:E,'Care for Patients'!B:B,C14)*100</f>
        <v>18.0551205762</v>
      </c>
      <c r="L14" s="502"/>
      <c r="M14" s="126"/>
      <c r="N14" s="516">
        <f>SUMIFS('Care for Staff'!$B$3:$B$51,'Care for Staff'!$A$3:$A$51,C14)*100</f>
        <v>3.6196227540445838</v>
      </c>
      <c r="O14" s="517"/>
      <c r="P14" s="502">
        <f>'Care for Staff'!H4</f>
        <v>17.131063512738169</v>
      </c>
      <c r="Q14" s="502"/>
      <c r="R14" s="626">
        <f>('Care for Staff'!M4)*100</f>
        <v>25</v>
      </c>
      <c r="S14" s="627"/>
      <c r="T14" s="628"/>
      <c r="U14" s="624">
        <f>'Care for Staff'!I4</f>
        <v>2.2599999999999998</v>
      </c>
      <c r="V14" s="624"/>
      <c r="W14" s="138"/>
      <c r="X14" s="582">
        <f>SUMIFS('Daily Activity'!F:F,'Daily Activity'!A:A,C14)</f>
        <v>179.992727272727</v>
      </c>
      <c r="Y14" s="583"/>
      <c r="Z14" s="259">
        <f>SUMIFS('Daily Activity'!G:G,'Daily Activity'!A:A,C14)</f>
        <v>180.525547445255</v>
      </c>
      <c r="AA14" s="330">
        <f>SUMIFS('Daily Activity'!H:H,'Daily Activity'!A:A,C14)</f>
        <v>43.072727272727001</v>
      </c>
      <c r="AB14" s="259">
        <f>SUMIFS('Daily Activity'!I:I,'Daily Activity'!A:A,C14)</f>
        <v>47.930656934306</v>
      </c>
      <c r="AC14" s="330">
        <f>SUMIFS('Daily Activity'!J:J,'Daily Activity'!A:A,C14)</f>
        <v>223.065454545455</v>
      </c>
      <c r="AD14" s="259">
        <f>SUMIFS('Daily Activity'!K:K,'Daily Activity'!A:A,C14)</f>
        <v>228.456204379562</v>
      </c>
      <c r="AE14" s="330">
        <f>SUMIFS('Daily Activity'!N:N,'Daily Activity'!M:M,C14)</f>
        <v>184.094545454545</v>
      </c>
      <c r="AF14" s="259">
        <f>SUMIFS('Daily Activity'!O:O,'Daily Activity'!M:M,C14)</f>
        <v>188.92700729927</v>
      </c>
      <c r="AG14" s="137"/>
      <c r="AH14" s="76"/>
      <c r="AI14" s="76"/>
      <c r="AJ14" s="76"/>
      <c r="AK14" s="15"/>
    </row>
    <row r="15" spans="1:193" ht="18" customHeight="1">
      <c r="A15" s="71"/>
      <c r="B15" s="122"/>
      <c r="C15" s="587" t="s">
        <v>93</v>
      </c>
      <c r="D15" s="588" t="s">
        <v>93</v>
      </c>
      <c r="E15" s="588"/>
      <c r="F15" s="589"/>
      <c r="G15" s="507">
        <f>SUMIFS('Care for Patients'!C:C,'Care for Patients'!B:B,C15)*100</f>
        <v>77.777777777699995</v>
      </c>
      <c r="H15" s="508"/>
      <c r="I15" s="502">
        <f>SUMIFS('Care for Patients'!D:D,'Care for Patients'!B:B,C15)*100</f>
        <v>85.185185185099996</v>
      </c>
      <c r="J15" s="502"/>
      <c r="K15" s="502">
        <f>SUMIFS('Care for Patients'!E:E,'Care for Patients'!B:B,C15)*100</f>
        <v>18.516513264699999</v>
      </c>
      <c r="L15" s="502"/>
      <c r="M15" s="126"/>
      <c r="N15" s="511">
        <f>SUMIFS('Care for Staff'!$B$3:$B$51,'Care for Staff'!$A$3:$A$51,C15)*100</f>
        <v>0</v>
      </c>
      <c r="O15" s="512"/>
      <c r="P15" s="502">
        <f>'Care for Staff'!H5</f>
        <v>5.2310830957549763</v>
      </c>
      <c r="Q15" s="502"/>
      <c r="R15" s="626">
        <f>('Care for Staff'!M5)*100</f>
        <v>48</v>
      </c>
      <c r="S15" s="627"/>
      <c r="T15" s="628"/>
      <c r="U15" s="624">
        <f>'Care for Staff'!I5</f>
        <v>0</v>
      </c>
      <c r="V15" s="624"/>
      <c r="W15" s="138"/>
      <c r="X15" s="582">
        <f>SUMIFS('Daily Activity'!F:F,'Daily Activity'!A:A,C15)</f>
        <v>7.2872727272719997</v>
      </c>
      <c r="Y15" s="583"/>
      <c r="Z15" s="259">
        <f>SUMIFS('Daily Activity'!G:G,'Daily Activity'!A:A,C15)</f>
        <v>7.7153284671530002</v>
      </c>
      <c r="AA15" s="330">
        <f>SUMIFS('Daily Activity'!H:H,'Daily Activity'!A:A,C15)</f>
        <v>3.9745454545449999</v>
      </c>
      <c r="AB15" s="259">
        <f>SUMIFS('Daily Activity'!I:I,'Daily Activity'!A:A,C15)</f>
        <v>4.397810218978</v>
      </c>
      <c r="AC15" s="330">
        <f>SUMIFS('Daily Activity'!J:J,'Daily Activity'!A:A,C15)</f>
        <v>11.261818181818001</v>
      </c>
      <c r="AD15" s="259">
        <f>SUMIFS('Daily Activity'!K:K,'Daily Activity'!A:A,C15)</f>
        <v>12.113138686131</v>
      </c>
      <c r="AE15" s="330">
        <f>SUMIFS('Daily Activity'!N:N,'Daily Activity'!M:M,C15)</f>
        <v>7.92</v>
      </c>
      <c r="AF15" s="259">
        <f>SUMIFS('Daily Activity'!O:O,'Daily Activity'!M:M,C15)</f>
        <v>8.4562043795619992</v>
      </c>
      <c r="AG15" s="137"/>
      <c r="AH15" s="150"/>
      <c r="AI15" s="76"/>
      <c r="AJ15" s="76"/>
      <c r="AK15" s="15"/>
    </row>
    <row r="16" spans="1:193" ht="18" customHeight="1">
      <c r="A16" s="71"/>
      <c r="B16" s="122"/>
      <c r="C16" s="504" t="s">
        <v>94</v>
      </c>
      <c r="D16" s="505"/>
      <c r="E16" s="505"/>
      <c r="F16" s="506"/>
      <c r="G16" s="509">
        <f>SUMIFS('Care for Patients'!C:C,'Care for Patients'!B:B,C16)*100</f>
        <v>68.808567603699998</v>
      </c>
      <c r="H16" s="510"/>
      <c r="I16" s="501">
        <f>SUMIFS('Care for Patients'!D:D,'Care for Patients'!B:B,C16)*100</f>
        <v>73.522458628799995</v>
      </c>
      <c r="J16" s="501"/>
      <c r="K16" s="501">
        <f>SUMIFS('Care for Patients'!E:E,'Care for Patients'!B:B,C16)*100</f>
        <v>17.845941754200002</v>
      </c>
      <c r="L16" s="501"/>
      <c r="M16" s="160"/>
      <c r="N16" s="530">
        <f>SUMIFS('Care for Staff'!$B$3:$B$51,'Care for Staff'!$A$3:$A$51,C16)*100</f>
        <v>1.4911985648615316</v>
      </c>
      <c r="O16" s="531"/>
      <c r="P16" s="501">
        <f>'Care for Staff'!H6</f>
        <v>19.060794108053088</v>
      </c>
      <c r="Q16" s="501"/>
      <c r="R16" s="563">
        <f>('Care for Staff'!M6)*100</f>
        <v>23</v>
      </c>
      <c r="S16" s="564"/>
      <c r="T16" s="565"/>
      <c r="U16" s="625">
        <f>'Care for Staff'!I6</f>
        <v>3.14</v>
      </c>
      <c r="V16" s="625"/>
      <c r="W16" s="161"/>
      <c r="X16" s="633">
        <f>SUMIFS('Daily Activity'!F:F,'Daily Activity'!A:A,C16)</f>
        <v>220.141818181818</v>
      </c>
      <c r="Y16" s="634"/>
      <c r="Z16" s="257">
        <f>SUMIFS('Daily Activity'!G:G,'Daily Activity'!A:A,C16)</f>
        <v>226.448905109489</v>
      </c>
      <c r="AA16" s="329">
        <f>SUMIFS('Daily Activity'!H:H,'Daily Activity'!A:A,C16)</f>
        <v>60.530909090908999</v>
      </c>
      <c r="AB16" s="257">
        <f>SUMIFS('Daily Activity'!I:I,'Daily Activity'!A:A,C16)</f>
        <v>61.317518248174999</v>
      </c>
      <c r="AC16" s="329">
        <f>SUMIFS('Daily Activity'!J:J,'Daily Activity'!A:A,C16)</f>
        <v>280.672727272727</v>
      </c>
      <c r="AD16" s="257">
        <f>SUMIFS('Daily Activity'!K:K,'Daily Activity'!A:A,C16)</f>
        <v>287.766423357664</v>
      </c>
      <c r="AE16" s="329">
        <f>SUMIFS('Daily Activity'!N:N,'Daily Activity'!M:M,C16)</f>
        <v>230.250909090909</v>
      </c>
      <c r="AF16" s="257">
        <f>SUMIFS('Daily Activity'!O:O,'Daily Activity'!M:M,C16)</f>
        <v>232.974452554745</v>
      </c>
      <c r="AG16" s="137"/>
      <c r="AH16" s="76"/>
      <c r="AI16" s="76"/>
      <c r="AJ16" s="76"/>
      <c r="AK16" s="15"/>
    </row>
    <row r="17" spans="1:46" ht="18" customHeight="1">
      <c r="A17" s="105"/>
      <c r="B17" s="122"/>
      <c r="C17" s="587" t="s">
        <v>5</v>
      </c>
      <c r="D17" s="588" t="s">
        <v>5</v>
      </c>
      <c r="E17" s="588"/>
      <c r="F17" s="589"/>
      <c r="G17" s="507">
        <f>SUMIFS('Care for Patients'!C:C,'Care for Patients'!B:B,C17)*100</f>
        <v>65.333333333300004</v>
      </c>
      <c r="H17" s="508"/>
      <c r="I17" s="502">
        <f>SUMIFS('Care for Patients'!D:D,'Care for Patients'!B:B,C17)*100</f>
        <v>79.746835442999995</v>
      </c>
      <c r="J17" s="502"/>
      <c r="K17" s="502">
        <f>SUMIFS('Care for Patients'!E:E,'Care for Patients'!B:B,C17)*100</f>
        <v>13.880492908600001</v>
      </c>
      <c r="L17" s="502"/>
      <c r="M17" s="126"/>
      <c r="N17" s="511">
        <f>SUMIFS('Care for Staff'!$B$3:$B$51,'Care for Staff'!$A$3:$A$51,C17)*100</f>
        <v>2.1824530772588391</v>
      </c>
      <c r="O17" s="512"/>
      <c r="P17" s="502">
        <f>'Care for Staff'!H7</f>
        <v>5.895096753275463</v>
      </c>
      <c r="Q17" s="502"/>
      <c r="R17" s="626">
        <f>('Care for Staff'!M7)*100</f>
        <v>28.000000000000004</v>
      </c>
      <c r="S17" s="627"/>
      <c r="T17" s="628"/>
      <c r="U17" s="624">
        <f>'Care for Staff'!I7</f>
        <v>0.22</v>
      </c>
      <c r="V17" s="624"/>
      <c r="W17" s="138"/>
      <c r="X17" s="582">
        <f>SUMIFS('Daily Activity'!F:F,'Daily Activity'!A:A,C17)</f>
        <v>34.778181818180997</v>
      </c>
      <c r="Y17" s="583"/>
      <c r="Z17" s="259">
        <f>SUMIFS('Daily Activity'!G:G,'Daily Activity'!A:A,C17)</f>
        <v>35.069343065692998</v>
      </c>
      <c r="AA17" s="330">
        <f>SUMIFS('Daily Activity'!H:H,'Daily Activity'!A:A,C17)</f>
        <v>8.32</v>
      </c>
      <c r="AB17" s="259">
        <f>SUMIFS('Daily Activity'!I:I,'Daily Activity'!A:A,C17)</f>
        <v>8.0985401459849999</v>
      </c>
      <c r="AC17" s="330">
        <f>SUMIFS('Daily Activity'!J:J,'Daily Activity'!A:A,C17)</f>
        <v>43.098181818180997</v>
      </c>
      <c r="AD17" s="259">
        <f>SUMIFS('Daily Activity'!K:K,'Daily Activity'!A:A,C17)</f>
        <v>43.167883211678003</v>
      </c>
      <c r="AE17" s="330">
        <f>SUMIFS('Daily Activity'!N:N,'Daily Activity'!M:M,C17)</f>
        <v>33.407272727272002</v>
      </c>
      <c r="AF17" s="259">
        <f>SUMIFS('Daily Activity'!O:O,'Daily Activity'!M:M,C17)</f>
        <v>34.310218978102</v>
      </c>
      <c r="AG17" s="137"/>
      <c r="AH17" s="76"/>
      <c r="AI17" s="76"/>
      <c r="AJ17" s="76"/>
      <c r="AK17" s="15"/>
    </row>
    <row r="18" spans="1:46" ht="18" customHeight="1">
      <c r="A18" s="105"/>
      <c r="B18" s="122"/>
      <c r="C18" s="587" t="s">
        <v>8</v>
      </c>
      <c r="D18" s="588" t="s">
        <v>8</v>
      </c>
      <c r="E18" s="588"/>
      <c r="F18" s="589"/>
      <c r="G18" s="507">
        <f>SUMIFS('Care for Patients'!C:C,'Care for Patients'!B:B,C18)*100</f>
        <v>69.196428571400006</v>
      </c>
      <c r="H18" s="508"/>
      <c r="I18" s="502">
        <f>SUMIFS('Care for Patients'!D:D,'Care for Patients'!B:B,C18)*100</f>
        <v>72.881355932199995</v>
      </c>
      <c r="J18" s="502"/>
      <c r="K18" s="502">
        <f>SUMIFS('Care for Patients'!E:E,'Care for Patients'!B:B,C18)*100</f>
        <v>18.536052439900001</v>
      </c>
      <c r="L18" s="502"/>
      <c r="M18" s="126"/>
      <c r="N18" s="511">
        <f>SUMIFS('Care for Staff'!$B$3:$B$51,'Care for Staff'!$A$3:$A$51,C18)*100</f>
        <v>1.5003125651177327</v>
      </c>
      <c r="O18" s="512"/>
      <c r="P18" s="502">
        <f>'Care for Staff'!H8</f>
        <v>24.122736483226657</v>
      </c>
      <c r="Q18" s="502"/>
      <c r="R18" s="626">
        <f>('Care for Staff'!M8)*100</f>
        <v>22</v>
      </c>
      <c r="S18" s="627"/>
      <c r="T18" s="628"/>
      <c r="U18" s="624">
        <f>'Care for Staff'!I8</f>
        <v>2.82</v>
      </c>
      <c r="V18" s="624"/>
      <c r="W18" s="138"/>
      <c r="X18" s="582">
        <f>SUMIFS('Daily Activity'!F:F,'Daily Activity'!A:A,C18)</f>
        <v>185.363636363636</v>
      </c>
      <c r="Y18" s="583"/>
      <c r="Z18" s="259">
        <f>SUMIFS('Daily Activity'!G:G,'Daily Activity'!A:A,C18)</f>
        <v>191.379562043796</v>
      </c>
      <c r="AA18" s="330">
        <f>SUMIFS('Daily Activity'!H:H,'Daily Activity'!A:A,C18)</f>
        <v>52.210909090908999</v>
      </c>
      <c r="AB18" s="259">
        <f>SUMIFS('Daily Activity'!I:I,'Daily Activity'!A:A,C18)</f>
        <v>53.218978102188998</v>
      </c>
      <c r="AC18" s="330">
        <f>SUMIFS('Daily Activity'!J:J,'Daily Activity'!A:A,C18)</f>
        <v>237.57454545454499</v>
      </c>
      <c r="AD18" s="259">
        <f>SUMIFS('Daily Activity'!K:K,'Daily Activity'!A:A,C18)</f>
        <v>244.598540145985</v>
      </c>
      <c r="AE18" s="330">
        <f>SUMIFS('Daily Activity'!N:N,'Daily Activity'!M:M,C18)</f>
        <v>196.84363636363599</v>
      </c>
      <c r="AF18" s="259">
        <f>SUMIFS('Daily Activity'!O:O,'Daily Activity'!M:M,C18)</f>
        <v>198.664233576642</v>
      </c>
      <c r="AG18" s="137"/>
      <c r="AH18" s="76"/>
      <c r="AI18" s="76"/>
      <c r="AJ18" s="76"/>
      <c r="AK18" s="15"/>
    </row>
    <row r="19" spans="1:46" ht="18" customHeight="1">
      <c r="A19" s="105"/>
      <c r="B19" s="122"/>
      <c r="C19" s="504" t="s">
        <v>111</v>
      </c>
      <c r="D19" s="505"/>
      <c r="E19" s="505"/>
      <c r="F19" s="506"/>
      <c r="G19" s="509">
        <f>SUMIFS('Care for Patients'!C:C,'Care for Patients'!B:B,C19)*100</f>
        <v>77.657004830900007</v>
      </c>
      <c r="H19" s="510"/>
      <c r="I19" s="501">
        <f>SUMIFS('Care for Patients'!D:D,'Care for Patients'!B:B,C19)*100</f>
        <v>78.943611705899997</v>
      </c>
      <c r="J19" s="501"/>
      <c r="K19" s="501">
        <f>SUMIFS('Care for Patients'!E:E,'Care for Patients'!B:B,C19)*100</f>
        <v>17.087189010900001</v>
      </c>
      <c r="L19" s="501"/>
      <c r="M19" s="160"/>
      <c r="N19" s="530">
        <f>SUMIFS('Care for Staff'!$B$3:$B$51,'Care for Staff'!$A$3:$A$51,C19)*100</f>
        <v>1.4297969688304262</v>
      </c>
      <c r="O19" s="531"/>
      <c r="P19" s="501">
        <f>'Care for Staff'!H9</f>
        <v>6.0623906604541595</v>
      </c>
      <c r="Q19" s="501"/>
      <c r="R19" s="563">
        <f>('Care for Staff'!M9)*100</f>
        <v>42</v>
      </c>
      <c r="S19" s="564"/>
      <c r="T19" s="565"/>
      <c r="U19" s="625">
        <f>'Care for Staff'!I9</f>
        <v>2.52</v>
      </c>
      <c r="V19" s="625"/>
      <c r="W19" s="161"/>
      <c r="X19" s="633">
        <f>SUMIFS('Daily Activity'!F:F,'Daily Activity'!A:A,C19)</f>
        <v>233.82545454545499</v>
      </c>
      <c r="Y19" s="634"/>
      <c r="Z19" s="257">
        <f>SUMIFS('Daily Activity'!G:G,'Daily Activity'!A:A,C19)</f>
        <v>244.164233576642</v>
      </c>
      <c r="AA19" s="329">
        <f>SUMIFS('Daily Activity'!H:H,'Daily Activity'!A:A,C19)</f>
        <v>58.505454545454</v>
      </c>
      <c r="AB19" s="257">
        <f>SUMIFS('Daily Activity'!I:I,'Daily Activity'!A:A,C19)</f>
        <v>61.525547445255</v>
      </c>
      <c r="AC19" s="329">
        <f>SUMIFS('Daily Activity'!J:J,'Daily Activity'!A:A,C19)</f>
        <v>292.33090909090902</v>
      </c>
      <c r="AD19" s="257">
        <f>SUMIFS('Daily Activity'!K:K,'Daily Activity'!A:A,C19)</f>
        <v>305.689781021898</v>
      </c>
      <c r="AE19" s="329">
        <f>SUMIFS('Daily Activity'!N:N,'Daily Activity'!M:M,C19)</f>
        <v>248.39636363636399</v>
      </c>
      <c r="AF19" s="257">
        <f>SUMIFS('Daily Activity'!O:O,'Daily Activity'!M:M,C19)</f>
        <v>251.98905109489101</v>
      </c>
      <c r="AG19" s="137"/>
      <c r="AH19" s="76"/>
      <c r="AI19" s="76"/>
      <c r="AJ19" s="76"/>
      <c r="AK19" s="15"/>
    </row>
    <row r="20" spans="1:46" ht="18" customHeight="1">
      <c r="A20" s="105"/>
      <c r="B20" s="122"/>
      <c r="C20" s="587" t="s">
        <v>0</v>
      </c>
      <c r="D20" s="588"/>
      <c r="E20" s="588"/>
      <c r="F20" s="589"/>
      <c r="G20" s="507">
        <f>SUMIFS('Care for Patients'!C:C,'Care for Patients'!B:B,C20)*100</f>
        <v>81.287726358100002</v>
      </c>
      <c r="H20" s="508"/>
      <c r="I20" s="502">
        <f>SUMIFS('Care for Patients'!D:D,'Care for Patients'!B:B,C20)*100</f>
        <v>78.153446033799995</v>
      </c>
      <c r="J20" s="502"/>
      <c r="K20" s="502">
        <f>SUMIFS('Care for Patients'!E:E,'Care for Patients'!B:B,C20)*100</f>
        <v>16.151528676599998</v>
      </c>
      <c r="L20" s="502"/>
      <c r="M20" s="126"/>
      <c r="N20" s="511">
        <f>SUMIFS('Care for Staff'!$B$3:$B$51,'Care for Staff'!$A$3:$A$51,C20)*100</f>
        <v>0.39074710847139738</v>
      </c>
      <c r="O20" s="512"/>
      <c r="P20" s="502">
        <f>'Care for Staff'!H10</f>
        <v>10.024589728923299</v>
      </c>
      <c r="Q20" s="502"/>
      <c r="R20" s="626">
        <f>('Care for Staff'!M10)*100</f>
        <v>40</v>
      </c>
      <c r="S20" s="627"/>
      <c r="T20" s="628"/>
      <c r="U20" s="624">
        <f>'Care for Staff'!I10</f>
        <v>2.99</v>
      </c>
      <c r="V20" s="624"/>
      <c r="W20" s="138"/>
      <c r="X20" s="582">
        <f>SUMIFS('Daily Activity'!F:F,'Daily Activity'!A:A,C20)</f>
        <v>134.749090909091</v>
      </c>
      <c r="Y20" s="583"/>
      <c r="Z20" s="259">
        <f>SUMIFS('Daily Activity'!G:G,'Daily Activity'!A:A,C20)</f>
        <v>138.79197080291999</v>
      </c>
      <c r="AA20" s="330">
        <f>SUMIFS('Daily Activity'!H:H,'Daily Activity'!A:A,C20)</f>
        <v>33.414545454544999</v>
      </c>
      <c r="AB20" s="259">
        <f>SUMIFS('Daily Activity'!I:I,'Daily Activity'!A:A,C20)</f>
        <v>33.558394160582999</v>
      </c>
      <c r="AC20" s="330">
        <f>SUMIFS('Daily Activity'!J:J,'Daily Activity'!A:A,C20)</f>
        <v>168.16363636363599</v>
      </c>
      <c r="AD20" s="259">
        <f>SUMIFS('Daily Activity'!K:K,'Daily Activity'!A:A,C20)</f>
        <v>172.35036496350401</v>
      </c>
      <c r="AE20" s="330">
        <f>SUMIFS('Daily Activity'!N:N,'Daily Activity'!M:M,C20)</f>
        <v>145.17454545454501</v>
      </c>
      <c r="AF20" s="259">
        <f>SUMIFS('Daily Activity'!O:O,'Daily Activity'!M:M,C20)</f>
        <v>143.828467153285</v>
      </c>
      <c r="AG20" s="137"/>
      <c r="AH20" s="76"/>
      <c r="AI20" s="76"/>
      <c r="AJ20" s="76"/>
      <c r="AK20" s="15"/>
      <c r="AS20" s="525"/>
      <c r="AT20" s="525"/>
    </row>
    <row r="21" spans="1:46" ht="18" customHeight="1">
      <c r="A21" s="105"/>
      <c r="B21" s="122"/>
      <c r="C21" s="587" t="s">
        <v>1</v>
      </c>
      <c r="D21" s="588"/>
      <c r="E21" s="588"/>
      <c r="F21" s="589"/>
      <c r="G21" s="507">
        <f>SUMIFS('Care for Patients'!C:C,'Care for Patients'!B:B,C21)*100</f>
        <v>92.307692307599993</v>
      </c>
      <c r="H21" s="508"/>
      <c r="I21" s="502">
        <f>SUMIFS('Care for Patients'!D:D,'Care for Patients'!B:B,C21)*100</f>
        <v>84.375</v>
      </c>
      <c r="J21" s="502"/>
      <c r="K21" s="502">
        <f>SUMIFS('Care for Patients'!E:E,'Care for Patients'!B:B,C21)*100</f>
        <v>20.452403392999997</v>
      </c>
      <c r="L21" s="502"/>
      <c r="M21" s="126"/>
      <c r="N21" s="511">
        <f>SUMIFS('Care for Staff'!$B$3:$B$51,'Care for Staff'!$A$3:$A$51,C21)*100</f>
        <v>0</v>
      </c>
      <c r="O21" s="512"/>
      <c r="P21" s="502">
        <f>'Care for Staff'!H11</f>
        <v>0</v>
      </c>
      <c r="Q21" s="502"/>
      <c r="R21" s="626">
        <f>('Care for Staff'!M11)*100</f>
        <v>21</v>
      </c>
      <c r="S21" s="627"/>
      <c r="T21" s="628"/>
      <c r="U21" s="624">
        <f>'Care for Staff'!I11</f>
        <v>0</v>
      </c>
      <c r="V21" s="624"/>
      <c r="W21" s="138"/>
      <c r="X21" s="582">
        <f>SUMIFS('Daily Activity'!F:F,'Daily Activity'!A:A,C21)</f>
        <v>4.9054545454539999</v>
      </c>
      <c r="Y21" s="583"/>
      <c r="Z21" s="259">
        <f>SUMIFS('Daily Activity'!G:G,'Daily Activity'!A:A,C21)</f>
        <v>4.7299270072989996</v>
      </c>
      <c r="AA21" s="330">
        <f>SUMIFS('Daily Activity'!H:H,'Daily Activity'!A:A,C21)</f>
        <v>1.9818181818180001</v>
      </c>
      <c r="AB21" s="259">
        <f>SUMIFS('Daily Activity'!I:I,'Daily Activity'!A:A,C21)</f>
        <v>1.9087591240870001</v>
      </c>
      <c r="AC21" s="330">
        <f>SUMIFS('Daily Activity'!J:J,'Daily Activity'!A:A,C21)</f>
        <v>6.8872727272720002</v>
      </c>
      <c r="AD21" s="259">
        <f>SUMIFS('Daily Activity'!K:K,'Daily Activity'!A:A,C21)</f>
        <v>6.6386861313859997</v>
      </c>
      <c r="AE21" s="330">
        <f>SUMIFS('Daily Activity'!N:N,'Daily Activity'!M:M,C21)</f>
        <v>5.8290909090899996</v>
      </c>
      <c r="AF21" s="259">
        <f>SUMIFS('Daily Activity'!O:O,'Daily Activity'!M:M,C21)</f>
        <v>5.7299270072989996</v>
      </c>
      <c r="AG21" s="137"/>
      <c r="AH21" s="76"/>
      <c r="AI21" s="76"/>
      <c r="AJ21" s="76"/>
      <c r="AK21" s="15"/>
      <c r="AS21" s="525"/>
      <c r="AT21" s="525"/>
    </row>
    <row r="22" spans="1:46" ht="18" customHeight="1">
      <c r="A22" s="105"/>
      <c r="B22" s="122"/>
      <c r="C22" s="587" t="s">
        <v>4</v>
      </c>
      <c r="D22" s="588"/>
      <c r="E22" s="588"/>
      <c r="F22" s="589"/>
      <c r="G22" s="507">
        <f>SUMIFS('Care for Patients'!C:C,'Care for Patients'!B:B,C22)*100</f>
        <v>71.383647798699997</v>
      </c>
      <c r="H22" s="508"/>
      <c r="I22" s="502">
        <f>SUMIFS('Care for Patients'!D:D,'Care for Patients'!B:B,C22)*100</f>
        <v>79.666666666599994</v>
      </c>
      <c r="J22" s="502"/>
      <c r="K22" s="502">
        <f>SUMIFS('Care for Patients'!E:E,'Care for Patients'!B:B,C22)*100</f>
        <v>18.260086878199999</v>
      </c>
      <c r="L22" s="502"/>
      <c r="M22" s="126"/>
      <c r="N22" s="511">
        <f>SUMIFS('Care for Staff'!$B$3:$B$51,'Care for Staff'!$A$3:$A$51,C22)*100</f>
        <v>2.7783951989330964</v>
      </c>
      <c r="O22" s="512"/>
      <c r="P22" s="502">
        <f>'Care for Staff'!H12</f>
        <v>2.8847302983223235</v>
      </c>
      <c r="Q22" s="502"/>
      <c r="R22" s="626">
        <f>('Care for Staff'!M12)*100</f>
        <v>47</v>
      </c>
      <c r="S22" s="627"/>
      <c r="T22" s="628"/>
      <c r="U22" s="624">
        <f>'Care for Staff'!I12</f>
        <v>2.17</v>
      </c>
      <c r="V22" s="624"/>
      <c r="W22" s="138"/>
      <c r="X22" s="582">
        <f>SUMIFS('Daily Activity'!F:F,'Daily Activity'!A:A,C22)</f>
        <v>94.170909090909007</v>
      </c>
      <c r="Y22" s="583"/>
      <c r="Z22" s="259">
        <f>SUMIFS('Daily Activity'!G:G,'Daily Activity'!A:A,C22)</f>
        <v>100.642335766423</v>
      </c>
      <c r="AA22" s="330">
        <f>SUMIFS('Daily Activity'!H:H,'Daily Activity'!A:A,C22)</f>
        <v>23.10909090909</v>
      </c>
      <c r="AB22" s="259">
        <f>SUMIFS('Daily Activity'!I:I,'Daily Activity'!A:A,C22)</f>
        <v>26.058394160582999</v>
      </c>
      <c r="AC22" s="330">
        <f>SUMIFS('Daily Activity'!J:J,'Daily Activity'!A:A,C22)</f>
        <v>117.28</v>
      </c>
      <c r="AD22" s="259">
        <f>SUMIFS('Daily Activity'!K:K,'Daily Activity'!A:A,C22)</f>
        <v>126.700729927007</v>
      </c>
      <c r="AE22" s="330">
        <f>SUMIFS('Daily Activity'!N:N,'Daily Activity'!M:M,C22)</f>
        <v>97.392727272727001</v>
      </c>
      <c r="AF22" s="259">
        <f>SUMIFS('Daily Activity'!O:O,'Daily Activity'!M:M,C22)</f>
        <v>102.430656934307</v>
      </c>
      <c r="AG22" s="137"/>
      <c r="AH22" s="76"/>
      <c r="AI22" s="76"/>
      <c r="AJ22" s="76"/>
      <c r="AK22" s="15"/>
      <c r="AS22" s="525"/>
      <c r="AT22" s="525"/>
    </row>
    <row r="23" spans="1:46" ht="18" customHeight="1">
      <c r="A23" s="105"/>
      <c r="B23" s="122"/>
      <c r="C23" s="504" t="s">
        <v>95</v>
      </c>
      <c r="D23" s="505"/>
      <c r="E23" s="505"/>
      <c r="F23" s="506"/>
      <c r="G23" s="509">
        <f>SUMIFS('Care for Patients'!C:C,'Care for Patients'!B:B,C23)*100</f>
        <v>83.462732919199993</v>
      </c>
      <c r="H23" s="510"/>
      <c r="I23" s="501">
        <f>SUMIFS('Care for Patients'!D:D,'Care for Patients'!B:B,C23)*100</f>
        <v>84.130213631700002</v>
      </c>
      <c r="J23" s="501"/>
      <c r="K23" s="501">
        <f>SUMIFS('Care for Patients'!E:E,'Care for Patients'!B:B,C23)*100</f>
        <v>15.090310272400002</v>
      </c>
      <c r="L23" s="501"/>
      <c r="M23" s="160"/>
      <c r="N23" s="530">
        <f>SUMIFS('Care for Staff'!$B$3:$B$51,'Care for Staff'!$A$3:$A$51,C23)*100</f>
        <v>2.5979297747107792</v>
      </c>
      <c r="O23" s="531"/>
      <c r="P23" s="501">
        <f>'Care for Staff'!H13</f>
        <v>8.6400289491793494</v>
      </c>
      <c r="Q23" s="501"/>
      <c r="R23" s="563">
        <f>('Care for Staff'!M13)*100</f>
        <v>23</v>
      </c>
      <c r="S23" s="564"/>
      <c r="T23" s="565"/>
      <c r="U23" s="625">
        <f>'Care for Staff'!I13</f>
        <v>5.55</v>
      </c>
      <c r="V23" s="625"/>
      <c r="W23" s="161"/>
      <c r="X23" s="633">
        <f>SUMIFS('Daily Activity'!F:F,'Daily Activity'!A:A,C23)</f>
        <v>393.22181818181798</v>
      </c>
      <c r="Y23" s="634"/>
      <c r="Z23" s="257">
        <f>SUMIFS('Daily Activity'!G:G,'Daily Activity'!A:A,C23)</f>
        <v>406.15328467153302</v>
      </c>
      <c r="AA23" s="329">
        <f>SUMIFS('Daily Activity'!H:H,'Daily Activity'!A:A,C23)</f>
        <v>99.512727272727005</v>
      </c>
      <c r="AB23" s="257">
        <f>SUMIFS('Daily Activity'!I:I,'Daily Activity'!A:A,C23)</f>
        <v>111.83941605839399</v>
      </c>
      <c r="AC23" s="329">
        <f>SUMIFS('Daily Activity'!J:J,'Daily Activity'!A:A,C23)</f>
        <v>492.73454545454501</v>
      </c>
      <c r="AD23" s="257">
        <f>SUMIFS('Daily Activity'!K:K,'Daily Activity'!A:A,C23)</f>
        <v>517.99270072992704</v>
      </c>
      <c r="AE23" s="329">
        <f>SUMIFS('Daily Activity'!N:N,'Daily Activity'!M:M,C23)</f>
        <v>427.15636363636401</v>
      </c>
      <c r="AF23" s="257">
        <f>SUMIFS('Daily Activity'!O:O,'Daily Activity'!M:M,C23)</f>
        <v>444.02554744525497</v>
      </c>
      <c r="AG23" s="137"/>
      <c r="AH23" s="76"/>
      <c r="AI23" s="76"/>
      <c r="AJ23" s="76"/>
      <c r="AK23" s="15"/>
    </row>
    <row r="24" spans="1:46" ht="18" customHeight="1">
      <c r="A24" s="105"/>
      <c r="B24" s="122"/>
      <c r="C24" s="587" t="s">
        <v>7</v>
      </c>
      <c r="D24" s="588"/>
      <c r="E24" s="588"/>
      <c r="F24" s="589"/>
      <c r="G24" s="507">
        <f>SUMIFS('Care for Patients'!C:C,'Care for Patients'!B:B,C24)*100</f>
        <v>84.905660377299995</v>
      </c>
      <c r="H24" s="508"/>
      <c r="I24" s="502">
        <f>SUMIFS('Care for Patients'!D:D,'Care for Patients'!B:B,C24)*100</f>
        <v>83.017312448400006</v>
      </c>
      <c r="J24" s="502"/>
      <c r="K24" s="502">
        <f>SUMIFS('Care for Patients'!E:E,'Care for Patients'!B:B,C24)*100</f>
        <v>14.470674129899999</v>
      </c>
      <c r="L24" s="502"/>
      <c r="M24" s="126"/>
      <c r="N24" s="511">
        <f>SUMIFS('Care for Staff'!$B$3:$B$51,'Care for Staff'!$A$3:$A$51,C24)*100</f>
        <v>2.8502366804310619</v>
      </c>
      <c r="O24" s="512"/>
      <c r="P24" s="502">
        <f>'Care for Staff'!H14</f>
        <v>10.233629982261709</v>
      </c>
      <c r="Q24" s="502"/>
      <c r="R24" s="626">
        <f>('Care for Staff'!M14)*100</f>
        <v>20</v>
      </c>
      <c r="S24" s="627"/>
      <c r="T24" s="628"/>
      <c r="U24" s="624">
        <f>'Care for Staff'!I14</f>
        <v>6.31</v>
      </c>
      <c r="V24" s="624"/>
      <c r="W24" s="138"/>
      <c r="X24" s="582">
        <f>SUMIFS('Daily Activity'!F:F,'Daily Activity'!A:A,C24)</f>
        <v>232.298181818182</v>
      </c>
      <c r="Y24" s="583"/>
      <c r="Z24" s="259">
        <f>SUMIFS('Daily Activity'!G:G,'Daily Activity'!A:A,C24)</f>
        <v>239.06569343065701</v>
      </c>
      <c r="AA24" s="330">
        <f>SUMIFS('Daily Activity'!H:H,'Daily Activity'!A:A,C24)</f>
        <v>63.265454545453998</v>
      </c>
      <c r="AB24" s="259">
        <f>SUMIFS('Daily Activity'!I:I,'Daily Activity'!A:A,C24)</f>
        <v>72.394160583941002</v>
      </c>
      <c r="AC24" s="330">
        <f>SUMIFS('Daily Activity'!J:J,'Daily Activity'!A:A,C24)</f>
        <v>295.56363636363602</v>
      </c>
      <c r="AD24" s="259">
        <f>SUMIFS('Daily Activity'!K:K,'Daily Activity'!A:A,C24)</f>
        <v>311.45985401459899</v>
      </c>
      <c r="AE24" s="330">
        <f>SUMIFS('Daily Activity'!N:N,'Daily Activity'!M:M,C24)</f>
        <v>260.007272727273</v>
      </c>
      <c r="AF24" s="259">
        <f>SUMIFS('Daily Activity'!O:O,'Daily Activity'!M:M,C24)</f>
        <v>268.44525547445301</v>
      </c>
      <c r="AG24" s="137"/>
      <c r="AH24" s="76"/>
      <c r="AI24" s="76"/>
      <c r="AJ24" s="76"/>
      <c r="AK24" s="15"/>
    </row>
    <row r="25" spans="1:46" ht="18" customHeight="1">
      <c r="A25" s="105"/>
      <c r="B25" s="122"/>
      <c r="C25" s="587" t="s">
        <v>10</v>
      </c>
      <c r="D25" s="588"/>
      <c r="E25" s="588"/>
      <c r="F25" s="589"/>
      <c r="G25" s="507">
        <f>SUMIFS('Care for Patients'!C:C,'Care for Patients'!B:B,C25)*100</f>
        <v>82.055214723900008</v>
      </c>
      <c r="H25" s="508"/>
      <c r="I25" s="502">
        <f>SUMIFS('Care for Patients'!D:D,'Care for Patients'!B:B,C25)*100</f>
        <v>85.922974767500008</v>
      </c>
      <c r="J25" s="502"/>
      <c r="K25" s="502">
        <f>SUMIFS('Care for Patients'!E:E,'Care for Patients'!B:B,C25)*100</f>
        <v>15.963772756299999</v>
      </c>
      <c r="L25" s="502"/>
      <c r="M25" s="126"/>
      <c r="N25" s="511">
        <f>SUMIFS('Care for Staff'!$B$3:$B$51,'Care for Staff'!$A$3:$A$51,C25)*100</f>
        <v>2.375411283203595</v>
      </c>
      <c r="O25" s="512"/>
      <c r="P25" s="502">
        <f>'Care for Staff'!H15</f>
        <v>8.9696824732404465</v>
      </c>
      <c r="Q25" s="502"/>
      <c r="R25" s="626">
        <f>('Care for Staff'!M15)*100</f>
        <v>30</v>
      </c>
      <c r="S25" s="627"/>
      <c r="T25" s="628"/>
      <c r="U25" s="624">
        <f>'Care for Staff'!I15</f>
        <v>4.8600000000000003</v>
      </c>
      <c r="V25" s="624"/>
      <c r="W25" s="138"/>
      <c r="X25" s="582">
        <f>SUMIFS('Daily Activity'!F:F,'Daily Activity'!A:A,C25)</f>
        <v>160.92363636363601</v>
      </c>
      <c r="Y25" s="583"/>
      <c r="Z25" s="259">
        <f>SUMIFS('Daily Activity'!G:G,'Daily Activity'!A:A,C25)</f>
        <v>167.08759124087601</v>
      </c>
      <c r="AA25" s="330">
        <f>SUMIFS('Daily Activity'!H:H,'Daily Activity'!A:A,C25)</f>
        <v>36.247272727271998</v>
      </c>
      <c r="AB25" s="259">
        <f>SUMIFS('Daily Activity'!I:I,'Daily Activity'!A:A,C25)</f>
        <v>39.445255474451997</v>
      </c>
      <c r="AC25" s="330">
        <f>SUMIFS('Daily Activity'!J:J,'Daily Activity'!A:A,C25)</f>
        <v>197.17090909090899</v>
      </c>
      <c r="AD25" s="259">
        <f>SUMIFS('Daily Activity'!K:K,'Daily Activity'!A:A,C25)</f>
        <v>206.53284671532799</v>
      </c>
      <c r="AE25" s="330">
        <f>SUMIFS('Daily Activity'!N:N,'Daily Activity'!M:M,C25)</f>
        <v>167.149090909091</v>
      </c>
      <c r="AF25" s="259">
        <f>SUMIFS('Daily Activity'!O:O,'Daily Activity'!M:M,C25)</f>
        <v>175.58029197080299</v>
      </c>
      <c r="AG25" s="137"/>
      <c r="AH25" s="76"/>
      <c r="AI25" s="76"/>
      <c r="AJ25" s="76"/>
      <c r="AK25" s="15"/>
    </row>
    <row r="26" spans="1:46" ht="18" customHeight="1">
      <c r="A26" s="105"/>
      <c r="B26" s="122"/>
      <c r="C26" s="504" t="s">
        <v>96</v>
      </c>
      <c r="D26" s="505"/>
      <c r="E26" s="505"/>
      <c r="F26" s="506"/>
      <c r="G26" s="509">
        <f>SUMIFS('Care for Patients'!C:C,'Care for Patients'!B:B,C26)*100</f>
        <v>77.265973254000002</v>
      </c>
      <c r="H26" s="510"/>
      <c r="I26" s="501">
        <f>SUMIFS('Care for Patients'!D:D,'Care for Patients'!B:B,C26)*100</f>
        <v>81.621621621599999</v>
      </c>
      <c r="J26" s="501"/>
      <c r="K26" s="501">
        <f>SUMIFS('Care for Patients'!E:E,'Care for Patients'!B:B,C26)*100</f>
        <v>19.8658809185</v>
      </c>
      <c r="L26" s="501"/>
      <c r="M26" s="160"/>
      <c r="N26" s="530">
        <f>SUMIFS('Care for Staff'!$B$3:$B$51,'Care for Staff'!$A$3:$A$51,C26)*100</f>
        <v>1.8770110833035405</v>
      </c>
      <c r="O26" s="531"/>
      <c r="P26" s="501">
        <f>'Care for Staff'!H16</f>
        <v>4.3219171332896531</v>
      </c>
      <c r="Q26" s="501"/>
      <c r="R26" s="563">
        <f>('Care for Staff'!M16)*100</f>
        <v>38</v>
      </c>
      <c r="S26" s="564"/>
      <c r="T26" s="565"/>
      <c r="U26" s="625">
        <f>'Care for Staff'!I16</f>
        <v>2.21</v>
      </c>
      <c r="V26" s="625"/>
      <c r="W26" s="161"/>
      <c r="X26" s="633">
        <f>SUMIFS('Daily Activity'!F:F,'Daily Activity'!A:A,C26)</f>
        <v>188.81818181818201</v>
      </c>
      <c r="Y26" s="634"/>
      <c r="Z26" s="257">
        <f>SUMIFS('Daily Activity'!G:G,'Daily Activity'!A:A,C26)</f>
        <v>190.737226277372</v>
      </c>
      <c r="AA26" s="329">
        <f>SUMIFS('Daily Activity'!H:H,'Daily Activity'!A:A,C26)</f>
        <v>54.498181818181003</v>
      </c>
      <c r="AB26" s="257">
        <f>SUMIFS('Daily Activity'!I:I,'Daily Activity'!A:A,C26)</f>
        <v>55.229927007298997</v>
      </c>
      <c r="AC26" s="329">
        <f>SUMIFS('Daily Activity'!J:J,'Daily Activity'!A:A,C26)</f>
        <v>243.316363636364</v>
      </c>
      <c r="AD26" s="257">
        <f>SUMIFS('Daily Activity'!K:K,'Daily Activity'!A:A,C26)</f>
        <v>245.96715328467201</v>
      </c>
      <c r="AE26" s="329">
        <f>SUMIFS('Daily Activity'!N:N,'Daily Activity'!M:M,C26)</f>
        <v>210.61818181818199</v>
      </c>
      <c r="AF26" s="257">
        <f>SUMIFS('Daily Activity'!O:O,'Daily Activity'!M:M,C26)</f>
        <v>201.87226277372301</v>
      </c>
      <c r="AG26" s="137"/>
      <c r="AH26" s="76"/>
      <c r="AI26" s="76"/>
      <c r="AJ26" s="76"/>
      <c r="AK26" s="15"/>
    </row>
    <row r="27" spans="1:46" ht="18" customHeight="1">
      <c r="A27" s="105"/>
      <c r="B27" s="122"/>
      <c r="C27" s="587" t="s">
        <v>2</v>
      </c>
      <c r="D27" s="588" t="s">
        <v>2</v>
      </c>
      <c r="E27" s="588"/>
      <c r="F27" s="589"/>
      <c r="G27" s="507">
        <f>SUMIFS('Care for Patients'!C:C,'Care for Patients'!B:B,C27)*100</f>
        <v>80.64516129030001</v>
      </c>
      <c r="H27" s="508"/>
      <c r="I27" s="502">
        <f>SUMIFS('Care for Patients'!D:D,'Care for Patients'!B:B,C27)*100</f>
        <v>82.432432432400006</v>
      </c>
      <c r="J27" s="502"/>
      <c r="K27" s="502">
        <f>SUMIFS('Care for Patients'!E:E,'Care for Patients'!B:B,C27)*100</f>
        <v>21.814006888599998</v>
      </c>
      <c r="L27" s="502"/>
      <c r="M27" s="126"/>
      <c r="N27" s="511">
        <f>SUMIFS('Care for Staff'!$B$3:$B$51,'Care for Staff'!$A$3:$A$51,C27)*100</f>
        <v>1.8970513548232906</v>
      </c>
      <c r="O27" s="512"/>
      <c r="P27" s="502">
        <f>'Care for Staff'!H17</f>
        <v>4.8235247687996878</v>
      </c>
      <c r="Q27" s="502"/>
      <c r="R27" s="626">
        <f>('Care for Staff'!M17)*100</f>
        <v>38</v>
      </c>
      <c r="S27" s="627"/>
      <c r="T27" s="628"/>
      <c r="U27" s="624">
        <f>'Care for Staff'!I17</f>
        <v>2.6</v>
      </c>
      <c r="V27" s="624"/>
      <c r="W27" s="138"/>
      <c r="X27" s="582">
        <f>SUMIFS('Daily Activity'!F:F,'Daily Activity'!A:A,C27)</f>
        <v>177.61454545454501</v>
      </c>
      <c r="Y27" s="583"/>
      <c r="Z27" s="259">
        <f>SUMIFS('Daily Activity'!G:G,'Daily Activity'!A:A,C27)</f>
        <v>179.638686131387</v>
      </c>
      <c r="AA27" s="330">
        <f>SUMIFS('Daily Activity'!H:H,'Daily Activity'!A:A,C27)</f>
        <v>48.967272727271997</v>
      </c>
      <c r="AB27" s="259">
        <f>SUMIFS('Daily Activity'!I:I,'Daily Activity'!A:A,C27)</f>
        <v>49.204379562043002</v>
      </c>
      <c r="AC27" s="330">
        <f>SUMIFS('Daily Activity'!J:J,'Daily Activity'!A:A,C27)</f>
        <v>226.58181818181799</v>
      </c>
      <c r="AD27" s="259">
        <f>SUMIFS('Daily Activity'!K:K,'Daily Activity'!A:A,C27)</f>
        <v>228.84306569343099</v>
      </c>
      <c r="AE27" s="330">
        <f>SUMIFS('Daily Activity'!N:N,'Daily Activity'!M:M,C27)</f>
        <v>196.447272727273</v>
      </c>
      <c r="AF27" s="259">
        <f>SUMIFS('Daily Activity'!O:O,'Daily Activity'!M:M,C27)</f>
        <v>187.51094890511001</v>
      </c>
      <c r="AG27" s="137"/>
      <c r="AH27" s="76"/>
      <c r="AI27" s="76"/>
      <c r="AJ27" s="76"/>
      <c r="AK27" s="15"/>
    </row>
    <row r="28" spans="1:46" ht="18" customHeight="1">
      <c r="A28" s="105"/>
      <c r="B28" s="122"/>
      <c r="C28" s="587" t="s">
        <v>6</v>
      </c>
      <c r="D28" s="588" t="s">
        <v>6</v>
      </c>
      <c r="E28" s="588"/>
      <c r="F28" s="589"/>
      <c r="G28" s="507">
        <f>SUMIFS('Care for Patients'!C:C,'Care for Patients'!B:B,C28)*100</f>
        <v>77.102803738299997</v>
      </c>
      <c r="H28" s="508"/>
      <c r="I28" s="502">
        <f>SUMIFS('Care for Patients'!D:D,'Care for Patients'!B:B,C28)*100</f>
        <v>81.551116333700008</v>
      </c>
      <c r="J28" s="502"/>
      <c r="K28" s="502">
        <f>SUMIFS('Care for Patients'!E:E,'Care for Patients'!B:B,C28)*100</f>
        <v>19.756636693299999</v>
      </c>
      <c r="L28" s="502"/>
      <c r="M28" s="126"/>
      <c r="N28" s="511">
        <f>SUMIFS('Care for Staff'!$B$3:$B$51,'Care for Staff'!$A$3:$A$51,C28)*100</f>
        <v>2.5258903763576659</v>
      </c>
      <c r="O28" s="512"/>
      <c r="P28" s="502">
        <f>'Care for Staff'!H18</f>
        <v>3.615394349138632</v>
      </c>
      <c r="Q28" s="502"/>
      <c r="R28" s="626">
        <f>('Care for Staff'!M18)*100</f>
        <v>43</v>
      </c>
      <c r="S28" s="627"/>
      <c r="T28" s="628"/>
      <c r="U28" s="624">
        <f>'Care for Staff'!I18</f>
        <v>1.48</v>
      </c>
      <c r="V28" s="624"/>
      <c r="W28" s="138"/>
      <c r="X28" s="582">
        <f>SUMIFS('Daily Activity'!F:F,'Daily Activity'!A:A,C28)</f>
        <v>11.203636363636001</v>
      </c>
      <c r="Y28" s="583"/>
      <c r="Z28" s="259">
        <f>SUMIFS('Daily Activity'!G:G,'Daily Activity'!A:A,C28)</f>
        <v>11.098540145985</v>
      </c>
      <c r="AA28" s="330">
        <f>SUMIFS('Daily Activity'!H:H,'Daily Activity'!A:A,C28)</f>
        <v>5.5309090909089997</v>
      </c>
      <c r="AB28" s="259">
        <f>SUMIFS('Daily Activity'!I:I,'Daily Activity'!A:A,C28)</f>
        <v>6.0255474452550004</v>
      </c>
      <c r="AC28" s="330">
        <f>SUMIFS('Daily Activity'!J:J,'Daily Activity'!A:A,C28)</f>
        <v>16.734545454545</v>
      </c>
      <c r="AD28" s="259">
        <f>SUMIFS('Daily Activity'!K:K,'Daily Activity'!A:A,C28)</f>
        <v>17.124087591239999</v>
      </c>
      <c r="AE28" s="330">
        <f>SUMIFS('Daily Activity'!N:N,'Daily Activity'!M:M,C28)</f>
        <v>14.170909090908999</v>
      </c>
      <c r="AF28" s="259">
        <f>SUMIFS('Daily Activity'!O:O,'Daily Activity'!M:M,C28)</f>
        <v>14.361313868612999</v>
      </c>
      <c r="AG28" s="137"/>
      <c r="AH28" s="76"/>
      <c r="AI28" s="76"/>
      <c r="AJ28" s="76"/>
      <c r="AK28" s="15"/>
    </row>
    <row r="29" spans="1:46" ht="18" customHeight="1">
      <c r="A29" s="105"/>
      <c r="B29" s="123"/>
      <c r="C29" s="504" t="s">
        <v>97</v>
      </c>
      <c r="D29" s="505"/>
      <c r="E29" s="505"/>
      <c r="F29" s="506"/>
      <c r="G29" s="509">
        <f>SUMIFS('Care for Patients'!C:C,'Care for Patients'!B:B,C29)*100</f>
        <v>78.429985855699996</v>
      </c>
      <c r="H29" s="510"/>
      <c r="I29" s="501">
        <f>SUMIFS('Care for Patients'!D:D,'Care for Patients'!B:B,C29)*100</f>
        <v>80.479926165199998</v>
      </c>
      <c r="J29" s="501"/>
      <c r="K29" s="501">
        <f>SUMIFS('Care for Patients'!E:E,'Care for Patients'!B:B,C29)*100</f>
        <v>16.3509271832</v>
      </c>
      <c r="L29" s="501"/>
      <c r="M29" s="126"/>
      <c r="N29" s="530">
        <f>SUMIFS('Care for Staff'!$B$3:$B$51,'Care for Staff'!$A$3:$A$51,C29)*100</f>
        <v>1.8306492199295425</v>
      </c>
      <c r="O29" s="531"/>
      <c r="P29" s="501">
        <f>'Care for Staff'!H19</f>
        <v>8.0531004783958231</v>
      </c>
      <c r="Q29" s="501"/>
      <c r="R29" s="563">
        <f>('Care for Staff'!M19)*100</f>
        <v>33</v>
      </c>
      <c r="S29" s="564"/>
      <c r="T29" s="565"/>
      <c r="U29" s="625">
        <f>'Care for Staff'!I19</f>
        <v>3.35</v>
      </c>
      <c r="V29" s="625"/>
      <c r="W29" s="138"/>
      <c r="X29" s="633">
        <f>SUMIFS('Daily Activity'!F:F,'Daily Activity'!A:A,C29)</f>
        <v>467.447272727273</v>
      </c>
      <c r="Y29" s="634"/>
      <c r="Z29" s="257">
        <f>SUMIFS('Daily Activity'!G:G,'Daily Activity'!A:A,C29)</f>
        <v>493.06934306569298</v>
      </c>
      <c r="AA29" s="329">
        <f>SUMIFS('Daily Activity'!H:H,'Daily Activity'!A:A,C29)</f>
        <v>186.465454545455</v>
      </c>
      <c r="AB29" s="257">
        <f>SUMIFS('Daily Activity'!I:I,'Daily Activity'!A:A,C29)</f>
        <v>180.60583941605799</v>
      </c>
      <c r="AC29" s="329">
        <f>SUMIFS('Daily Activity'!J:J,'Daily Activity'!A:A,C29)</f>
        <v>653.91272727272701</v>
      </c>
      <c r="AD29" s="257">
        <f>SUMIFS('Daily Activity'!K:K,'Daily Activity'!A:A,C29)</f>
        <v>673.67518248175202</v>
      </c>
      <c r="AE29" s="329">
        <f>SUMIFS('Daily Activity'!N:N,'Daily Activity'!M:M,C29)</f>
        <v>589.22181818181798</v>
      </c>
      <c r="AF29" s="257">
        <f>SUMIFS('Daily Activity'!O:O,'Daily Activity'!M:M,C29)</f>
        <v>607.09124087591204</v>
      </c>
      <c r="AG29" s="137"/>
      <c r="AH29" s="76"/>
      <c r="AI29" s="76"/>
      <c r="AJ29" s="76"/>
      <c r="AK29" s="15"/>
    </row>
    <row r="30" spans="1:46" ht="18" customHeight="1">
      <c r="A30" s="105"/>
      <c r="B30" s="123"/>
      <c r="C30" s="587" t="s">
        <v>99</v>
      </c>
      <c r="D30" s="588" t="s">
        <v>99</v>
      </c>
      <c r="E30" s="588"/>
      <c r="F30" s="589"/>
      <c r="G30" s="507">
        <f>SUMIFS('Care for Patients'!C:C,'Care for Patients'!B:B,C30)*100</f>
        <v>81.481481481399996</v>
      </c>
      <c r="H30" s="508"/>
      <c r="I30" s="508">
        <f>SUMIFS('Care for Patients'!D:D,'Care for Patients'!B:B,C30)*100</f>
        <v>80.337078651599995</v>
      </c>
      <c r="J30" s="502"/>
      <c r="K30" s="508">
        <f>SUMIFS('Care for Patients'!E:E,'Care for Patients'!B:B,C30)*100</f>
        <v>16.4511084805</v>
      </c>
      <c r="L30" s="502"/>
      <c r="M30" s="126"/>
      <c r="N30" s="511">
        <f>SUMIFS('Care for Staff'!$B$3:$B$51,'Care for Staff'!$A$3:$A$51,C30)*100</f>
        <v>2.1749448585867053</v>
      </c>
      <c r="O30" s="590"/>
      <c r="P30" s="508">
        <f>'Care for Staff'!H20</f>
        <v>9.2560881920082938</v>
      </c>
      <c r="Q30" s="502"/>
      <c r="R30" s="626">
        <f>('Care for Staff'!M20)*100</f>
        <v>37</v>
      </c>
      <c r="S30" s="627"/>
      <c r="T30" s="628"/>
      <c r="U30" s="590">
        <f>'Care for Staff'!I20</f>
        <v>4.16</v>
      </c>
      <c r="V30" s="624"/>
      <c r="W30" s="138"/>
      <c r="X30" s="582">
        <f>SUMIFS('Daily Activity'!F:F,'Daily Activity'!A:A,C30)</f>
        <v>244.99636363636401</v>
      </c>
      <c r="Y30" s="583"/>
      <c r="Z30" s="259">
        <f>SUMIFS('Daily Activity'!G:G,'Daily Activity'!A:A,C30)</f>
        <v>263.01824817518201</v>
      </c>
      <c r="AA30" s="330">
        <f>SUMIFS('Daily Activity'!H:H,'Daily Activity'!A:A,C30)</f>
        <v>103.261818181818</v>
      </c>
      <c r="AB30" s="259">
        <f>SUMIFS('Daily Activity'!I:I,'Daily Activity'!A:A,C30)</f>
        <v>92.664233576642005</v>
      </c>
      <c r="AC30" s="330">
        <f>SUMIFS('Daily Activity'!J:J,'Daily Activity'!A:A,C30)</f>
        <v>348.25818181818198</v>
      </c>
      <c r="AD30" s="259">
        <f>SUMIFS('Daily Activity'!K:K,'Daily Activity'!A:A,C30)</f>
        <v>355.68248175182498</v>
      </c>
      <c r="AE30" s="330">
        <f>SUMIFS('Daily Activity'!N:N,'Daily Activity'!M:M,C30)</f>
        <v>302.24</v>
      </c>
      <c r="AF30" s="259">
        <f>SUMIFS('Daily Activity'!O:O,'Daily Activity'!M:M,C30)</f>
        <v>313.89051094890499</v>
      </c>
      <c r="AG30" s="137"/>
      <c r="AH30" s="76"/>
      <c r="AI30" s="76"/>
      <c r="AJ30" s="76"/>
      <c r="AK30" s="15"/>
    </row>
    <row r="31" spans="1:46" ht="18" customHeight="1">
      <c r="A31" s="105"/>
      <c r="B31" s="123"/>
      <c r="C31" s="587" t="s">
        <v>120</v>
      </c>
      <c r="D31" s="588" t="s">
        <v>120</v>
      </c>
      <c r="E31" s="588"/>
      <c r="F31" s="589"/>
      <c r="G31" s="507">
        <f>SUMIFS('Care for Patients'!C:C,'Care for Patients'!B:B,C31)*100</f>
        <v>74.643423137799999</v>
      </c>
      <c r="H31" s="508"/>
      <c r="I31" s="508">
        <f>SUMIFS('Care for Patients'!D:D,'Care for Patients'!B:B,C31)*100</f>
        <v>80.618744313000008</v>
      </c>
      <c r="J31" s="502"/>
      <c r="K31" s="508">
        <f>SUMIFS('Care for Patients'!E:E,'Care for Patients'!B:B,C31)*100</f>
        <v>16.2475880366</v>
      </c>
      <c r="L31" s="502"/>
      <c r="M31" s="126"/>
      <c r="N31" s="511">
        <f>SUMIFS('Care for Staff'!$B$3:$B$51,'Care for Staff'!$A$3:$A$51,C31)*100</f>
        <v>1.4810205351586809</v>
      </c>
      <c r="O31" s="590"/>
      <c r="P31" s="508">
        <f>'Care for Staff'!H21</f>
        <v>12.655776307236229</v>
      </c>
      <c r="Q31" s="502"/>
      <c r="R31" s="626">
        <f>('Care for Staff'!M21)*100</f>
        <v>30</v>
      </c>
      <c r="S31" s="627"/>
      <c r="T31" s="628"/>
      <c r="U31" s="590">
        <f>'Care for Staff'!I21</f>
        <v>2.81</v>
      </c>
      <c r="V31" s="624"/>
      <c r="W31" s="138"/>
      <c r="X31" s="582">
        <f>SUMIFS('Daily Activity'!F:F,'Daily Activity'!A:A,C31)</f>
        <v>222.45090909090899</v>
      </c>
      <c r="Y31" s="583"/>
      <c r="Z31" s="259">
        <f>SUMIFS('Daily Activity'!G:G,'Daily Activity'!A:A,C31)</f>
        <v>230.051094890511</v>
      </c>
      <c r="AA31" s="330">
        <f>SUMIFS('Daily Activity'!H:H,'Daily Activity'!A:A,C31)</f>
        <v>83.203636363635994</v>
      </c>
      <c r="AB31" s="259">
        <f>SUMIFS('Daily Activity'!I:I,'Daily Activity'!A:A,C31)</f>
        <v>87.941605839415999</v>
      </c>
      <c r="AC31" s="330">
        <f>SUMIFS('Daily Activity'!J:J,'Daily Activity'!A:A,C31)</f>
        <v>305.65454545454497</v>
      </c>
      <c r="AD31" s="259">
        <f>SUMIFS('Daily Activity'!K:K,'Daily Activity'!A:A,C31)</f>
        <v>317.99270072992698</v>
      </c>
      <c r="AE31" s="330">
        <f>SUMIFS('Daily Activity'!N:N,'Daily Activity'!M:M,C31)</f>
        <v>286.98181818181803</v>
      </c>
      <c r="AF31" s="259">
        <f>SUMIFS('Daily Activity'!O:O,'Daily Activity'!M:M,C31)</f>
        <v>293.20072992700699</v>
      </c>
      <c r="AG31" s="137"/>
      <c r="AH31" s="76"/>
      <c r="AI31" s="76"/>
      <c r="AJ31" s="76"/>
      <c r="AK31" s="15"/>
    </row>
    <row r="32" spans="1:46" ht="18" customHeight="1">
      <c r="A32" s="105"/>
      <c r="B32" s="123"/>
      <c r="C32" s="504" t="s">
        <v>98</v>
      </c>
      <c r="D32" s="505"/>
      <c r="E32" s="505"/>
      <c r="F32" s="506"/>
      <c r="G32" s="509">
        <f>SUMIFS('Care for Patients'!C:C,'Care for Patients'!B:B,C32)*100</f>
        <v>75</v>
      </c>
      <c r="H32" s="510"/>
      <c r="I32" s="501">
        <f>SUMIFS('Care for Patients'!D:D,'Care for Patients'!B:B,C32)*100</f>
        <v>77.680377612900003</v>
      </c>
      <c r="J32" s="501"/>
      <c r="K32" s="501">
        <f>SUMIFS('Care for Patients'!E:E,'Care for Patients'!B:B,C32)*100</f>
        <v>14.1228218575</v>
      </c>
      <c r="L32" s="501"/>
      <c r="M32" s="126"/>
      <c r="N32" s="530">
        <f>SUMIFS('Care for Staff'!$B$3:$B$51,'Care for Staff'!$A$3:$A$51,"Metro South Region")*100</f>
        <v>1.9781129299245921</v>
      </c>
      <c r="O32" s="531"/>
      <c r="P32" s="501">
        <f>'Care for Staff'!H22</f>
        <v>13.458958252704205</v>
      </c>
      <c r="Q32" s="501"/>
      <c r="R32" s="563">
        <f>('Care for Staff'!M22)*100</f>
        <v>24</v>
      </c>
      <c r="S32" s="564"/>
      <c r="T32" s="565"/>
      <c r="U32" s="625">
        <f>'Care for Staff'!I22</f>
        <v>2.44</v>
      </c>
      <c r="V32" s="625"/>
      <c r="W32" s="138"/>
      <c r="X32" s="633">
        <f>SUMIFS('Daily Activity'!F:F,'Daily Activity'!A:A,C32)</f>
        <v>665.00727272727295</v>
      </c>
      <c r="Y32" s="634"/>
      <c r="Z32" s="257">
        <f>SUMIFS('Daily Activity'!G:G,'Daily Activity'!A:A,C32)</f>
        <v>699.37591240875895</v>
      </c>
      <c r="AA32" s="329">
        <f>SUMIFS('Daily Activity'!H:H,'Daily Activity'!A:A,C32)</f>
        <v>259</v>
      </c>
      <c r="AB32" s="257">
        <f>SUMIFS('Daily Activity'!I:I,'Daily Activity'!A:A,C32)</f>
        <v>254.72627737226301</v>
      </c>
      <c r="AC32" s="329">
        <f>SUMIFS('Daily Activity'!J:J,'Daily Activity'!A:A,C32)</f>
        <v>924.00727272727295</v>
      </c>
      <c r="AD32" s="257">
        <f>SUMIFS('Daily Activity'!K:K,'Daily Activity'!A:A,C32)</f>
        <v>954.10218978102205</v>
      </c>
      <c r="AE32" s="329">
        <f>SUMIFS('Daily Activity'!N:N,'Daily Activity'!M:M,C32)</f>
        <v>843.22181818181798</v>
      </c>
      <c r="AF32" s="257">
        <f>SUMIFS('Daily Activity'!O:O,'Daily Activity'!M:M,C32)</f>
        <v>836.29562043795602</v>
      </c>
      <c r="AG32" s="137"/>
      <c r="AH32" s="76"/>
      <c r="AI32" s="76"/>
      <c r="AJ32" s="76"/>
      <c r="AK32" s="15"/>
    </row>
    <row r="33" spans="1:41" s="67" customFormat="1" ht="18" customHeight="1">
      <c r="A33" s="105"/>
      <c r="B33" s="123"/>
      <c r="C33" s="587" t="s">
        <v>100</v>
      </c>
      <c r="D33" s="588" t="s">
        <v>100</v>
      </c>
      <c r="E33" s="588"/>
      <c r="F33" s="589"/>
      <c r="G33" s="507">
        <f>SUMIFS('Care for Patients'!C:C,'Care for Patients'!B:B,C33)*100</f>
        <v>73.604960141700005</v>
      </c>
      <c r="H33" s="508"/>
      <c r="I33" s="508">
        <f>SUMIFS('Care for Patients'!D:D,'Care for Patients'!B:B,C33)*100</f>
        <v>78.667866786600001</v>
      </c>
      <c r="J33" s="502"/>
      <c r="K33" s="508">
        <f>SUMIFS('Care for Patients'!E:E,'Care for Patients'!B:B,C33)*100</f>
        <v>14.6386175807</v>
      </c>
      <c r="L33" s="502"/>
      <c r="M33" s="126"/>
      <c r="N33" s="511">
        <f>SUMIFS('Care for Staff'!$B$3:$B$51,'Care for Staff'!$A$3:$A$51,C33)*100</f>
        <v>1.2609954348068149</v>
      </c>
      <c r="O33" s="590"/>
      <c r="P33" s="508">
        <f>'Care for Staff'!H23</f>
        <v>16.313156472990325</v>
      </c>
      <c r="Q33" s="502"/>
      <c r="R33" s="626">
        <f>('Care for Staff'!M23)*100</f>
        <v>22</v>
      </c>
      <c r="S33" s="627"/>
      <c r="T33" s="628"/>
      <c r="U33" s="590">
        <f>'Care for Staff'!I23</f>
        <v>2.34</v>
      </c>
      <c r="V33" s="624"/>
      <c r="W33" s="138"/>
      <c r="X33" s="582">
        <f>SUMIFS('Daily Activity'!F:F,'Daily Activity'!A:A,C33)</f>
        <v>258.27272727272702</v>
      </c>
      <c r="Y33" s="583"/>
      <c r="Z33" s="259">
        <f>SUMIFS('Daily Activity'!G:G,'Daily Activity'!A:A,C33)</f>
        <v>274.18248175182498</v>
      </c>
      <c r="AA33" s="330">
        <f>SUMIFS('Daily Activity'!H:H,'Daily Activity'!A:A,C33)</f>
        <v>90.301818181818007</v>
      </c>
      <c r="AB33" s="259">
        <f>SUMIFS('Daily Activity'!I:I,'Daily Activity'!A:A,C33)</f>
        <v>96.200729927007004</v>
      </c>
      <c r="AC33" s="330">
        <f>SUMIFS('Daily Activity'!J:J,'Daily Activity'!A:A,C33)</f>
        <v>348.57454545454499</v>
      </c>
      <c r="AD33" s="259">
        <f>SUMIFS('Daily Activity'!K:K,'Daily Activity'!A:A,C33)</f>
        <v>370.38321167883203</v>
      </c>
      <c r="AE33" s="330">
        <f>SUMIFS('Daily Activity'!N:N,'Daily Activity'!M:M,C33)</f>
        <v>307.72727272727298</v>
      </c>
      <c r="AF33" s="259">
        <f>SUMIFS('Daily Activity'!O:O,'Daily Activity'!M:M,C33)</f>
        <v>289.68248175182498</v>
      </c>
      <c r="AG33" s="137"/>
      <c r="AH33" s="76"/>
      <c r="AI33" s="76"/>
      <c r="AJ33" s="76"/>
      <c r="AK33" s="15"/>
      <c r="AO33" s="67" t="s">
        <v>12</v>
      </c>
    </row>
    <row r="34" spans="1:41" s="67" customFormat="1" ht="18" customHeight="1">
      <c r="A34" s="105"/>
      <c r="B34" s="123"/>
      <c r="C34" s="587" t="s">
        <v>101</v>
      </c>
      <c r="D34" s="588" t="s">
        <v>101</v>
      </c>
      <c r="E34" s="588"/>
      <c r="F34" s="589"/>
      <c r="G34" s="507">
        <f>SUMIFS('Care for Patients'!C:C,'Care for Patients'!B:B,C34)*100</f>
        <v>78.701298701199988</v>
      </c>
      <c r="H34" s="508"/>
      <c r="I34" s="508">
        <f>SUMIFS('Care for Patients'!D:D,'Care for Patients'!B:B,C34)*100</f>
        <v>77.643784786599994</v>
      </c>
      <c r="J34" s="502"/>
      <c r="K34" s="508">
        <f>SUMIFS('Care for Patients'!E:E,'Care for Patients'!B:B,C34)*100</f>
        <v>12.619541332600001</v>
      </c>
      <c r="L34" s="502"/>
      <c r="M34" s="126"/>
      <c r="N34" s="511">
        <f>SUMIFS('Care for Staff'!$B$3:$B$51,'Care for Staff'!$A$3:$A$51,C34)*100</f>
        <v>1.9106628989189343</v>
      </c>
      <c r="O34" s="590"/>
      <c r="P34" s="508">
        <f>'Care for Staff'!H24</f>
        <v>9.5690306571944266</v>
      </c>
      <c r="Q34" s="502"/>
      <c r="R34" s="626">
        <f>('Care for Staff'!M24)*100</f>
        <v>24</v>
      </c>
      <c r="S34" s="627"/>
      <c r="T34" s="628"/>
      <c r="U34" s="590">
        <f>'Care for Staff'!I24</f>
        <v>1.96</v>
      </c>
      <c r="V34" s="624"/>
      <c r="W34" s="138"/>
      <c r="X34" s="582">
        <f>SUMIFS('Daily Activity'!F:F,'Daily Activity'!A:A,C34)</f>
        <v>242.552727272727</v>
      </c>
      <c r="Y34" s="583"/>
      <c r="Z34" s="259">
        <f>SUMIFS('Daily Activity'!G:G,'Daily Activity'!A:A,C34)</f>
        <v>253.28102189781001</v>
      </c>
      <c r="AA34" s="330">
        <f>SUMIFS('Daily Activity'!H:H,'Daily Activity'!A:A,C34)</f>
        <v>113.00363636363601</v>
      </c>
      <c r="AB34" s="259">
        <f>SUMIFS('Daily Activity'!I:I,'Daily Activity'!A:A,C34)</f>
        <v>103.46715328467199</v>
      </c>
      <c r="AC34" s="330">
        <f>SUMIFS('Daily Activity'!J:J,'Daily Activity'!A:A,C34)</f>
        <v>355.55636363636398</v>
      </c>
      <c r="AD34" s="259">
        <f>SUMIFS('Daily Activity'!K:K,'Daily Activity'!A:A,C34)</f>
        <v>356.74817518248199</v>
      </c>
      <c r="AE34" s="330">
        <f>SUMIFS('Daily Activity'!N:N,'Daily Activity'!M:M,C34)</f>
        <v>330.45818181818203</v>
      </c>
      <c r="AF34" s="259">
        <f>SUMIFS('Daily Activity'!O:O,'Daily Activity'!M:M,C34)</f>
        <v>335.51459854014598</v>
      </c>
      <c r="AG34" s="137"/>
      <c r="AH34" s="76"/>
      <c r="AI34" s="76"/>
      <c r="AJ34" s="76"/>
      <c r="AK34" s="15"/>
    </row>
    <row r="35" spans="1:41" s="67" customFormat="1" ht="18" customHeight="1">
      <c r="A35" s="105"/>
      <c r="B35" s="123"/>
      <c r="C35" s="587" t="s">
        <v>9</v>
      </c>
      <c r="D35" s="588" t="s">
        <v>9</v>
      </c>
      <c r="E35" s="588"/>
      <c r="F35" s="589"/>
      <c r="G35" s="507">
        <f>SUMIFS('Care for Patients'!C:C,'Care for Patients'!B:B,C35)*100</f>
        <v>72.960000000000008</v>
      </c>
      <c r="H35" s="508"/>
      <c r="I35" s="508">
        <f>SUMIFS('Care for Patients'!D:D,'Care for Patients'!B:B,C35)*100</f>
        <v>76.319176319099995</v>
      </c>
      <c r="J35" s="502"/>
      <c r="K35" s="508">
        <f>SUMIFS('Care for Patients'!E:E,'Care for Patients'!B:B,C35)*100</f>
        <v>15.483773126999999</v>
      </c>
      <c r="L35" s="502"/>
      <c r="M35" s="126"/>
      <c r="N35" s="511">
        <f>SUMIFS('Care for Staff'!$B$3:$B51,'Care for Staff'!$A$3:$A$51,C35)*100</f>
        <v>2.9820247289855573</v>
      </c>
      <c r="O35" s="512"/>
      <c r="P35" s="502">
        <f>'Care for Staff'!H25</f>
        <v>17.193988790474531</v>
      </c>
      <c r="Q35" s="502"/>
      <c r="R35" s="626">
        <f>('Care for Staff'!M25)*100</f>
        <v>24</v>
      </c>
      <c r="S35" s="627"/>
      <c r="T35" s="628"/>
      <c r="U35" s="624">
        <f>'Care for Staff'!I25</f>
        <v>3.13</v>
      </c>
      <c r="V35" s="624"/>
      <c r="W35" s="138"/>
      <c r="X35" s="582">
        <f>SUMIFS('Daily Activity'!F:F,'Daily Activity'!A:A,C35)</f>
        <v>164.18181818181799</v>
      </c>
      <c r="Y35" s="583"/>
      <c r="Z35" s="259">
        <f>SUMIFS('Daily Activity'!G:G,'Daily Activity'!A:A,C35)</f>
        <v>171.91240875912399</v>
      </c>
      <c r="AA35" s="330">
        <f>SUMIFS('Daily Activity'!H:H,'Daily Activity'!A:A,C35)</f>
        <v>55.694545454545</v>
      </c>
      <c r="AB35" s="259">
        <f>SUMIFS('Daily Activity'!I:I,'Daily Activity'!A:A,C35)</f>
        <v>55.058394160582999</v>
      </c>
      <c r="AC35" s="330">
        <f>SUMIFS('Daily Activity'!J:J,'Daily Activity'!A:A,C35)</f>
        <v>219.876363636364</v>
      </c>
      <c r="AD35" s="259">
        <f>SUMIFS('Daily Activity'!K:K,'Daily Activity'!A:A,C35)</f>
        <v>226.97080291970801</v>
      </c>
      <c r="AE35" s="330">
        <f>SUMIFS('Daily Activity'!N:N,'Daily Activity'!M:M,C35)</f>
        <v>205.036363636364</v>
      </c>
      <c r="AF35" s="259">
        <f>SUMIFS('Daily Activity'!O:O,'Daily Activity'!M:M,C35)</f>
        <v>211.098540145985</v>
      </c>
      <c r="AG35" s="137"/>
      <c r="AH35" s="76"/>
      <c r="AI35" s="76"/>
      <c r="AJ35" s="76"/>
      <c r="AK35" s="15"/>
    </row>
    <row r="36" spans="1:41" s="68" customFormat="1" ht="18" customHeight="1">
      <c r="A36" s="105"/>
      <c r="B36" s="123"/>
      <c r="C36" s="504" t="s">
        <v>102</v>
      </c>
      <c r="D36" s="505"/>
      <c r="E36" s="505"/>
      <c r="F36" s="506"/>
      <c r="G36" s="509">
        <f>SUMIFS('Care for Patients'!C:C,'Care for Patients'!B:B,C36)*100</f>
        <v>77.861771058299993</v>
      </c>
      <c r="H36" s="510"/>
      <c r="I36" s="501">
        <f>SUMIFS('Care for Patients'!D:D,'Care for Patients'!B:B,C36)*100</f>
        <v>84.397677793899987</v>
      </c>
      <c r="J36" s="501"/>
      <c r="K36" s="501">
        <f>SUMIFS('Care for Patients'!E:E,'Care for Patients'!B:B,C36)*100</f>
        <v>15.076840578600001</v>
      </c>
      <c r="L36" s="501"/>
      <c r="M36" s="126"/>
      <c r="N36" s="530">
        <f>SUMIFS('Care for Staff'!$B$3:$B$51,'Care for Staff'!$A$3:$A$51,C36)*100</f>
        <v>1.1289677106809615</v>
      </c>
      <c r="O36" s="531"/>
      <c r="P36" s="501">
        <f>'Care for Staff'!H26</f>
        <v>7.9291661160301308</v>
      </c>
      <c r="Q36" s="501"/>
      <c r="R36" s="563">
        <f>('Care for Staff'!M26)*100</f>
        <v>30</v>
      </c>
      <c r="S36" s="564"/>
      <c r="T36" s="565"/>
      <c r="U36" s="625">
        <f>'Care for Staff'!I26</f>
        <v>2.27</v>
      </c>
      <c r="V36" s="625"/>
      <c r="W36" s="138"/>
      <c r="X36" s="633">
        <f>SUMIFS('Daily Activity'!F:F,'Daily Activity'!A:A,C36)</f>
        <v>293.06181818181801</v>
      </c>
      <c r="Y36" s="634"/>
      <c r="Z36" s="257">
        <f>SUMIFS('Daily Activity'!G:G,'Daily Activity'!A:A,C36)</f>
        <v>300.27007299270099</v>
      </c>
      <c r="AA36" s="329">
        <f>SUMIFS('Daily Activity'!H:H,'Daily Activity'!A:A,C36)</f>
        <v>74.785454545454002</v>
      </c>
      <c r="AB36" s="257">
        <f>SUMIFS('Daily Activity'!I:I,'Daily Activity'!A:A,C36)</f>
        <v>75.777372262773</v>
      </c>
      <c r="AC36" s="329">
        <f>SUMIFS('Daily Activity'!J:J,'Daily Activity'!A:A,C36)</f>
        <v>367.84727272727298</v>
      </c>
      <c r="AD36" s="257">
        <f>SUMIFS('Daily Activity'!K:K,'Daily Activity'!A:A,C36)</f>
        <v>376.04744525547397</v>
      </c>
      <c r="AE36" s="329">
        <f>SUMIFS('Daily Activity'!N:N,'Daily Activity'!M:M,C36)</f>
        <v>320.625454545455</v>
      </c>
      <c r="AF36" s="257">
        <f>SUMIFS('Daily Activity'!O:O,'Daily Activity'!M:M,C36)</f>
        <v>330.77737226277401</v>
      </c>
      <c r="AG36" s="137"/>
      <c r="AH36" s="76"/>
      <c r="AI36" s="76"/>
      <c r="AJ36" s="76"/>
      <c r="AK36" s="15"/>
    </row>
    <row r="37" spans="1:41" s="95" customFormat="1" ht="18" customHeight="1" thickBot="1">
      <c r="A37" s="105"/>
      <c r="B37" s="123"/>
      <c r="C37" s="587" t="s">
        <v>3</v>
      </c>
      <c r="D37" s="588" t="s">
        <v>3</v>
      </c>
      <c r="E37" s="588"/>
      <c r="F37" s="589"/>
      <c r="G37" s="537">
        <f>SUMIFS('Care for Patients'!C:C,'Care for Patients'!B:B,C37)*100</f>
        <v>77.861771058299993</v>
      </c>
      <c r="H37" s="538"/>
      <c r="I37" s="502">
        <f>SUMIFS('Care for Patients'!D:D,'Care for Patients'!B:B,C37)*100</f>
        <v>84.397677793899987</v>
      </c>
      <c r="J37" s="502"/>
      <c r="K37" s="502">
        <f>SUMIFS('Care for Patients'!E:E,'Care for Patients'!B:B,C37)*100</f>
        <v>15.076840578600001</v>
      </c>
      <c r="L37" s="502"/>
      <c r="M37" s="126"/>
      <c r="N37" s="511">
        <f>SUMIFS('Care for Staff'!$B$3:$B$51,'Care for Staff'!$A$3:$A$51,C37)*100</f>
        <v>1.1136748916933514</v>
      </c>
      <c r="O37" s="512"/>
      <c r="P37" s="502">
        <f>'Care for Staff'!H27</f>
        <v>9.1953607144041563</v>
      </c>
      <c r="Q37" s="502"/>
      <c r="R37" s="626">
        <f>('Care for Staff'!M27)*100</f>
        <v>30</v>
      </c>
      <c r="S37" s="627"/>
      <c r="T37" s="628"/>
      <c r="U37" s="624">
        <f>'Care for Staff'!I27</f>
        <v>2.41</v>
      </c>
      <c r="V37" s="624"/>
      <c r="W37" s="167"/>
      <c r="X37" s="635">
        <f>SUMIFS('Daily Activity'!F:F,'Daily Activity'!A:A,C37)</f>
        <v>293.06181818181801</v>
      </c>
      <c r="Y37" s="636"/>
      <c r="Z37" s="256">
        <f>SUMIFS('Daily Activity'!G:G,'Daily Activity'!A:A,C37)</f>
        <v>300.27007299270099</v>
      </c>
      <c r="AA37" s="331">
        <f>SUMIFS('Daily Activity'!H:H,'Daily Activity'!A:A,C37)</f>
        <v>74.785454545454002</v>
      </c>
      <c r="AB37" s="256">
        <f>SUMIFS('Daily Activity'!I:I,'Daily Activity'!A:A,C37)</f>
        <v>75.777372262773</v>
      </c>
      <c r="AC37" s="331">
        <f>SUMIFS('Daily Activity'!J:J,'Daily Activity'!A:A,C37)</f>
        <v>367.84727272727298</v>
      </c>
      <c r="AD37" s="256">
        <f>SUMIFS('Daily Activity'!K:K,'Daily Activity'!A:A,C37)</f>
        <v>376.04744525547397</v>
      </c>
      <c r="AE37" s="331">
        <f>SUMIFS('Daily Activity'!N:N,'Daily Activity'!M:M,C37)</f>
        <v>320.625454545455</v>
      </c>
      <c r="AF37" s="256">
        <f>SUMIFS('Daily Activity'!O:O,'Daily Activity'!M:M,C37)</f>
        <v>330.77737226277401</v>
      </c>
      <c r="AG37" s="137"/>
      <c r="AH37" s="76"/>
      <c r="AI37" s="76"/>
      <c r="AJ37" s="76"/>
      <c r="AK37" s="15"/>
    </row>
    <row r="38" spans="1:41" s="70" customFormat="1" ht="23.25" customHeight="1" thickTop="1">
      <c r="A38" s="105"/>
      <c r="B38" s="255"/>
      <c r="C38" s="535" t="s">
        <v>11</v>
      </c>
      <c r="D38" s="536"/>
      <c r="E38" s="536"/>
      <c r="F38" s="536"/>
      <c r="G38" s="532">
        <f>SUMIFS('Care for Patients'!C:C,'Care for Patients'!B:B,C38)*100</f>
        <v>77.358913945899999</v>
      </c>
      <c r="H38" s="532"/>
      <c r="I38" s="532">
        <f>SUMIFS('Care for Patients'!D:D,'Care for Patients'!B:B,C38)*100</f>
        <v>80.482333146299993</v>
      </c>
      <c r="J38" s="532"/>
      <c r="K38" s="532">
        <f>SUMIFS('Care for Patients'!E:E,'Care for Patients'!B:B,C38)*100</f>
        <v>15.999631621300001</v>
      </c>
      <c r="L38" s="532"/>
      <c r="M38" s="128"/>
      <c r="N38" s="533">
        <f>SUMIFS('Care for Staff'!$B$3:$B$51,'Care for Staff'!$A$3:$A$51,C38)*100</f>
        <v>1.9108054674202679</v>
      </c>
      <c r="O38" s="534"/>
      <c r="P38" s="503">
        <f>'Care for Staff'!H28</f>
        <v>8.965714214754934</v>
      </c>
      <c r="Q38" s="503"/>
      <c r="R38" s="637">
        <f>('Care for Staff'!M28)*100</f>
        <v>28.999999999999996</v>
      </c>
      <c r="S38" s="637"/>
      <c r="T38" s="637"/>
      <c r="U38" s="638">
        <f>'Care for Staff'!I28</f>
        <v>2.84</v>
      </c>
      <c r="V38" s="638"/>
      <c r="W38" s="139"/>
      <c r="X38" s="639">
        <f>SUMIFS('Daily Activity'!F:F,'Daily Activity'!A:A,C38)</f>
        <v>2648.8036363636402</v>
      </c>
      <c r="Y38" s="639"/>
      <c r="Z38" s="258">
        <f>SUMIFS('Daily Activity'!G:G,'Daily Activity'!A:A,C38)</f>
        <v>2748.4744525547399</v>
      </c>
      <c r="AA38" s="258">
        <f>SUMIFS('Daily Activity'!H:H,'Daily Activity'!A:A,C38)</f>
        <v>840.34545454545503</v>
      </c>
      <c r="AB38" s="258">
        <f>SUMIFS('Daily Activity'!I:I,'Daily Activity'!A:A,C38)</f>
        <v>853.35401459853995</v>
      </c>
      <c r="AC38" s="258">
        <f>SUMIFS('Daily Activity'!J:J,'Daily Activity'!A:A,C38)</f>
        <v>3489.1490909090899</v>
      </c>
      <c r="AD38" s="258">
        <f>SUMIFS('Daily Activity'!K:K,'Daily Activity'!A:A,C38)</f>
        <v>3601.8284671532801</v>
      </c>
      <c r="AE38" s="258">
        <f>SUMIFS('Daily Activity'!N:N,'Daily Activity'!M:M,C38)</f>
        <v>3061.50545454545</v>
      </c>
      <c r="AF38" s="258">
        <f>SUMIFS('Daily Activity'!O:O,'Daily Activity'!M:M,C38)</f>
        <v>3102.4197080292001</v>
      </c>
      <c r="AG38" s="121"/>
      <c r="AH38" s="76"/>
      <c r="AI38" s="76"/>
      <c r="AJ38" s="76"/>
      <c r="AK38" s="15"/>
    </row>
    <row r="39" spans="1:41" ht="19.899999999999999" customHeight="1">
      <c r="A39" s="105"/>
      <c r="B39" s="71"/>
      <c r="C39" s="111"/>
      <c r="D39" s="80"/>
      <c r="G39" s="263"/>
      <c r="H39" s="263"/>
      <c r="K39" s="15"/>
      <c r="L39" s="15"/>
      <c r="M39" s="71"/>
      <c r="N39" s="85"/>
      <c r="O39" s="72"/>
      <c r="Q39" s="82"/>
      <c r="R39" s="72"/>
      <c r="S39" s="72"/>
      <c r="T39" s="72"/>
      <c r="U39" s="72"/>
      <c r="V39" s="72"/>
      <c r="W39" s="72"/>
      <c r="X39" s="145"/>
      <c r="Y39" s="71"/>
      <c r="AH39" s="71"/>
      <c r="AI39" s="76"/>
      <c r="AJ39" s="76"/>
      <c r="AK39" s="15"/>
    </row>
    <row r="40" spans="1:41" s="70" customFormat="1" ht="11.45" customHeight="1">
      <c r="A40" s="71"/>
      <c r="B40" s="71"/>
      <c r="C40" s="71"/>
      <c r="G40" s="263"/>
      <c r="H40" s="263"/>
      <c r="M40" s="71"/>
      <c r="N40" s="84"/>
      <c r="O40" s="81"/>
      <c r="Q40" s="83"/>
      <c r="R40" s="69"/>
      <c r="S40" s="69"/>
      <c r="T40" s="69"/>
      <c r="U40" s="69"/>
      <c r="V40" s="69"/>
      <c r="W40" s="69"/>
      <c r="X40" s="145"/>
      <c r="Y40" s="71"/>
      <c r="AH40" s="71"/>
      <c r="AI40" s="76"/>
      <c r="AJ40" s="76"/>
      <c r="AK40" s="15"/>
    </row>
    <row r="41" spans="1:41" s="96" customFormat="1" ht="11.45" customHeight="1">
      <c r="A41" s="71"/>
      <c r="B41" s="71"/>
      <c r="C41" s="71"/>
      <c r="M41" s="71"/>
      <c r="N41" s="84"/>
      <c r="O41" s="81"/>
      <c r="Q41" s="83"/>
      <c r="R41" s="134"/>
      <c r="S41" s="134"/>
      <c r="T41" s="134"/>
      <c r="U41" s="134"/>
      <c r="V41" s="134"/>
      <c r="W41" s="134"/>
      <c r="X41" s="145"/>
      <c r="Y41" s="71"/>
      <c r="AH41" s="71"/>
      <c r="AI41" s="76"/>
      <c r="AJ41" s="76"/>
      <c r="AK41" s="15"/>
    </row>
    <row r="42" spans="1:41" s="70" customFormat="1" ht="20.100000000000001" customHeight="1">
      <c r="A42" s="71"/>
      <c r="B42" s="71"/>
      <c r="C42" s="71"/>
      <c r="O42" s="96"/>
      <c r="R42" s="36"/>
      <c r="S42" s="36"/>
      <c r="T42" s="91"/>
      <c r="U42" s="36"/>
      <c r="V42" s="91"/>
      <c r="W42" s="91"/>
      <c r="X42" s="145"/>
      <c r="Y42" s="71"/>
      <c r="AI42" s="15"/>
      <c r="AJ42" s="15"/>
      <c r="AK42" s="15"/>
    </row>
    <row r="43" spans="1:41" s="70" customFormat="1" ht="20.100000000000001" customHeight="1">
      <c r="A43" s="71"/>
      <c r="B43" s="71"/>
      <c r="C43" s="71"/>
      <c r="O43" s="96"/>
      <c r="S43" s="71"/>
      <c r="T43" s="15"/>
      <c r="V43" s="15"/>
      <c r="W43" s="15"/>
      <c r="X43" s="145"/>
      <c r="Y43" s="71"/>
    </row>
    <row r="44" spans="1:41" ht="20.100000000000001" customHeight="1">
      <c r="A44" s="71"/>
      <c r="B44" s="71"/>
      <c r="C44" s="71"/>
      <c r="S44" s="71"/>
      <c r="T44" s="15"/>
      <c r="V44" s="15"/>
      <c r="W44" s="15"/>
      <c r="X44" s="145"/>
      <c r="Y44" s="71"/>
    </row>
    <row r="45" spans="1:41" ht="20.100000000000001" customHeight="1">
      <c r="A45" s="71"/>
      <c r="B45" s="71"/>
      <c r="C45" s="71"/>
      <c r="G45" s="3"/>
      <c r="H45" s="3"/>
      <c r="I45" s="3"/>
      <c r="J45" s="3"/>
      <c r="K45" s="3"/>
      <c r="L45" s="3"/>
      <c r="M45" s="3"/>
      <c r="N45" s="3"/>
      <c r="O45" s="3"/>
      <c r="P45" s="3"/>
      <c r="Q45" s="3"/>
      <c r="R45" s="77"/>
      <c r="S45" s="73"/>
      <c r="T45" s="15"/>
      <c r="U45" s="15"/>
      <c r="V45" s="15"/>
      <c r="W45" s="15"/>
      <c r="X45" s="145"/>
      <c r="Y45" s="71"/>
      <c r="Z45" s="15"/>
      <c r="AA45" s="15"/>
      <c r="AB45" s="15"/>
      <c r="AC45" s="15"/>
      <c r="AG45" s="10"/>
    </row>
    <row r="46" spans="1:41" s="71" customFormat="1" ht="33.75" customHeight="1" thickBot="1">
      <c r="C46" s="74"/>
      <c r="D46" s="74"/>
      <c r="E46" s="74"/>
      <c r="F46" s="74"/>
      <c r="G46" s="75"/>
      <c r="H46" s="75"/>
      <c r="I46" s="75"/>
      <c r="J46" s="75"/>
      <c r="K46" s="75"/>
      <c r="L46" s="75"/>
      <c r="M46" s="75"/>
      <c r="N46" s="75"/>
      <c r="O46" s="75"/>
      <c r="P46" s="75"/>
      <c r="Q46" s="75"/>
      <c r="R46" s="77"/>
      <c r="S46" s="73"/>
      <c r="T46" s="129"/>
      <c r="U46" s="76"/>
      <c r="V46" s="76"/>
      <c r="W46" s="76"/>
      <c r="X46" s="145"/>
      <c r="Z46" s="129"/>
      <c r="AA46" s="76"/>
      <c r="AB46" s="76"/>
      <c r="AC46" s="76"/>
      <c r="AD46" s="76"/>
      <c r="AE46" s="76"/>
      <c r="AF46" s="76"/>
      <c r="AG46" s="10"/>
    </row>
    <row r="47" spans="1:41" ht="90.75" customHeight="1" thickTop="1">
      <c r="B47" s="175"/>
      <c r="C47" s="547" t="s">
        <v>103</v>
      </c>
      <c r="D47" s="548"/>
      <c r="E47" s="548"/>
      <c r="F47" s="548"/>
      <c r="G47" s="43" t="s">
        <v>41</v>
      </c>
      <c r="H47" s="43" t="s">
        <v>42</v>
      </c>
      <c r="I47" s="43" t="s">
        <v>41</v>
      </c>
      <c r="J47" s="43" t="s">
        <v>42</v>
      </c>
      <c r="K47" s="43" t="s">
        <v>41</v>
      </c>
      <c r="L47" s="43" t="s">
        <v>42</v>
      </c>
      <c r="M47" s="550" t="s">
        <v>41</v>
      </c>
      <c r="N47" s="550"/>
      <c r="O47" s="135" t="s">
        <v>42</v>
      </c>
      <c r="P47" s="44" t="s">
        <v>43</v>
      </c>
      <c r="Q47" s="44" t="s">
        <v>44</v>
      </c>
      <c r="R47" s="551"/>
      <c r="S47" s="174"/>
      <c r="T47" s="550" t="s">
        <v>45</v>
      </c>
      <c r="U47" s="550"/>
      <c r="V47" s="551" t="s">
        <v>121</v>
      </c>
      <c r="W47" s="551"/>
      <c r="X47" s="551"/>
      <c r="Y47" s="71"/>
      <c r="Z47" s="558" t="s">
        <v>324</v>
      </c>
      <c r="AA47" s="559"/>
      <c r="AB47" s="559"/>
      <c r="AC47" s="559"/>
      <c r="AD47" s="140"/>
      <c r="AE47" s="527" t="s">
        <v>46</v>
      </c>
      <c r="AF47" s="527" t="s">
        <v>47</v>
      </c>
      <c r="AG47" s="113"/>
    </row>
    <row r="48" spans="1:41" ht="15.75" customHeight="1" thickBot="1">
      <c r="B48" s="103"/>
      <c r="C48" s="34"/>
      <c r="D48" s="35"/>
      <c r="E48" s="35"/>
      <c r="F48" s="35"/>
      <c r="G48" s="45" t="s">
        <v>35</v>
      </c>
      <c r="H48" s="45" t="s">
        <v>35</v>
      </c>
      <c r="I48" s="45" t="s">
        <v>36</v>
      </c>
      <c r="J48" s="45" t="s">
        <v>36</v>
      </c>
      <c r="K48" s="45" t="s">
        <v>37</v>
      </c>
      <c r="L48" s="45" t="s">
        <v>37</v>
      </c>
      <c r="M48" s="555" t="s">
        <v>38</v>
      </c>
      <c r="N48" s="555"/>
      <c r="O48" s="136" t="s">
        <v>38</v>
      </c>
      <c r="P48" s="45" t="s">
        <v>39</v>
      </c>
      <c r="Q48" s="125" t="s">
        <v>40</v>
      </c>
      <c r="R48" s="552"/>
      <c r="S48" s="174"/>
      <c r="T48" s="557"/>
      <c r="U48" s="557"/>
      <c r="V48" s="629"/>
      <c r="W48" s="629"/>
      <c r="X48" s="629"/>
      <c r="Y48" s="71"/>
      <c r="Z48" s="560"/>
      <c r="AA48" s="561"/>
      <c r="AB48" s="561"/>
      <c r="AC48" s="561"/>
      <c r="AD48" s="183"/>
      <c r="AE48" s="562"/>
      <c r="AF48" s="562"/>
      <c r="AG48" s="184"/>
    </row>
    <row r="49" spans="1:44" ht="18.600000000000001" customHeight="1" thickTop="1">
      <c r="A49" s="14"/>
      <c r="B49" s="103"/>
      <c r="C49" s="544" t="s">
        <v>92</v>
      </c>
      <c r="D49" s="545"/>
      <c r="E49" s="545"/>
      <c r="F49" s="546"/>
      <c r="G49" s="264">
        <f>SUMIFS('Service Delivery'!M:M,'Service Delivery'!L:L,'PPI REPORT'!$G$48,'Service Delivery'!K:K,C49)</f>
        <v>8.6</v>
      </c>
      <c r="H49" s="265">
        <f>SUMIFS('Service Delivery'!N:N,'Service Delivery'!L:L,'PPI REPORT'!$H$48,'Service Delivery'!K:K,C49)</f>
        <v>18.399999999999999</v>
      </c>
      <c r="I49" s="264">
        <f>SUMIFS('Service Delivery'!M:M,'Service Delivery'!L:L,'PPI REPORT'!$I$48,'Service Delivery'!K:K,C49)</f>
        <v>10.1</v>
      </c>
      <c r="J49" s="265">
        <f>SUMIFS('Service Delivery'!N:N,'Service Delivery'!L:L,'PPI REPORT'!$J$48,'Service Delivery'!K:K,C49)</f>
        <v>20.399999999999999</v>
      </c>
      <c r="K49" s="264">
        <f>SUMIFS('Service Delivery'!M:M,'Service Delivery'!L:L,'PPI REPORT'!$K$48,'Service Delivery'!K:K,C49)</f>
        <v>10.8</v>
      </c>
      <c r="L49" s="265">
        <f>SUMIFS('Service Delivery'!N:N,'Service Delivery'!L:L,'PPI REPORT'!$L$48,'Service Delivery'!K:K,C49)</f>
        <v>21.7</v>
      </c>
      <c r="M49" s="553">
        <f>SUMIFS('Service Delivery'!M:M,'Service Delivery'!L:L,'PPI REPORT'!$M$48,'Service Delivery'!K:K,C49)</f>
        <v>22.7</v>
      </c>
      <c r="N49" s="554"/>
      <c r="O49" s="265">
        <f>SUMIFS('Service Delivery'!N:N,'Service Delivery'!L:L,'PPI REPORT'!$O$48,'Service Delivery'!K:K,C49)</f>
        <v>58.1</v>
      </c>
      <c r="P49" s="210">
        <f>SUMIFS('Service Delivery'!$B$6:$B$31,'Service Delivery'!$A$6:$A$31,C49)*100</f>
        <v>49.602724176999999</v>
      </c>
      <c r="Q49" s="210">
        <f>SUMIFS('Service Delivery'!$C$6:$C$31,'Service Delivery'!$A$6:$A$31,C49)*100</f>
        <v>82.275862068899997</v>
      </c>
      <c r="R49" s="210">
        <f>SUMIFS('Service Delivery'!$E$6:$E$31,'Service Delivery'!$D$6:$D$31,C49)*100</f>
        <v>76.548672566299999</v>
      </c>
      <c r="S49" s="14"/>
      <c r="T49" s="556">
        <f>SUM(T50:U51)</f>
        <v>294125</v>
      </c>
      <c r="U49" s="556"/>
      <c r="V49" s="630">
        <f>SUMIFS('Value for Money'!E7:E32,'Value for Money'!B7:B32,C49)</f>
        <v>1093.6852657223583</v>
      </c>
      <c r="W49" s="631"/>
      <c r="X49" s="632"/>
      <c r="Y49" s="14"/>
      <c r="Z49" s="600"/>
      <c r="AA49" s="505"/>
      <c r="AB49" s="505"/>
      <c r="AC49" s="505"/>
      <c r="AD49" s="505"/>
      <c r="AE49" s="149"/>
      <c r="AF49" s="148"/>
      <c r="AG49" s="93"/>
      <c r="AH49" s="14"/>
    </row>
    <row r="50" spans="1:44" ht="18.600000000000001" customHeight="1">
      <c r="A50" s="14"/>
      <c r="B50" s="103"/>
      <c r="C50" s="87"/>
      <c r="D50" s="525" t="s">
        <v>129</v>
      </c>
      <c r="E50" s="525"/>
      <c r="F50" s="526"/>
      <c r="G50" s="266">
        <f>SUMIFS('Service Delivery'!V:V,'Service Delivery'!U:U,'PPI REPORT'!$G$48,'Service Delivery'!T:T,D50)</f>
        <v>8.6</v>
      </c>
      <c r="H50" s="267">
        <f>SUMIFS('Service Delivery'!W:W,'Service Delivery'!U:U,'PPI REPORT'!$H$48,'Service Delivery'!T:T,D50)</f>
        <v>18.100000000000001</v>
      </c>
      <c r="I50" s="266">
        <f>SUMIFS('Service Delivery'!V:V,'Service Delivery'!U:U,'PPI REPORT'!$I$48,'Service Delivery'!T:T,D50)</f>
        <v>10.1</v>
      </c>
      <c r="J50" s="267">
        <f>SUMIFS('Service Delivery'!W:W,'Service Delivery'!U:U,'PPI REPORT'!$J$48,'Service Delivery'!T:T,D50)</f>
        <v>20.399999999999999</v>
      </c>
      <c r="K50" s="266">
        <f>SUMIFS('Service Delivery'!V:V,'Service Delivery'!U:U,'PPI REPORT'!$K$48,'Service Delivery'!T:T,D50)</f>
        <v>10.8</v>
      </c>
      <c r="L50" s="267">
        <f>SUMIFS('Service Delivery'!W:W,'Service Delivery'!U:U,'PPI REPORT'!$L$48,'Service Delivery'!T:T,D50)</f>
        <v>21.7</v>
      </c>
      <c r="M50" s="521">
        <f>SUMIFS('Service Delivery'!V:V,'Service Delivery'!U:U,'PPI REPORT'!$M$48,'Service Delivery'!T:T,D50)</f>
        <v>23.2</v>
      </c>
      <c r="N50" s="522"/>
      <c r="O50" s="267">
        <f>SUMIFS('Service Delivery'!W:W,'Service Delivery'!U:U,'PPI REPORT'!$O$48,'Service Delivery'!T:T,D50)</f>
        <v>58.5</v>
      </c>
      <c r="P50" s="267">
        <f>SUMIFS('Service Delivery'!$B$6:$B$31,'Service Delivery'!$A$6:$A$31,D50)*100</f>
        <v>48.338368580000001</v>
      </c>
      <c r="Q50" s="207">
        <f>SUMIFS('Service Delivery'!$C$6:$C$31,'Service Delivery'!$A$6:$A$31,D50)*100</f>
        <v>81.780770669600003</v>
      </c>
      <c r="R50" s="207">
        <f>SUMIFS('Service Delivery'!$E$6:$E$31,'Service Delivery'!$D$6:$D$31,D50)*100</f>
        <v>76.584578118600007</v>
      </c>
      <c r="S50" s="14"/>
      <c r="T50" s="518">
        <f>SUMIFS('Value for Money'!F:F,'Value for Money'!B:B,D50)</f>
        <v>267998</v>
      </c>
      <c r="U50" s="518"/>
      <c r="V50" s="572">
        <f>SUMIFS('Value for Money'!$E$7:$E$32,'Value for Money'!$B$7:$B$32,$D50)</f>
        <v>1025.9215713920444</v>
      </c>
      <c r="W50" s="572"/>
      <c r="X50" s="572"/>
      <c r="Y50" s="14"/>
      <c r="Z50" s="596" t="s">
        <v>66</v>
      </c>
      <c r="AA50" s="597"/>
      <c r="AB50" s="597"/>
      <c r="AC50" s="597"/>
      <c r="AD50" s="597"/>
      <c r="AE50" s="151">
        <f>ROGS!B2</f>
        <v>0.98</v>
      </c>
      <c r="AF50" s="152">
        <f>ROGS!C2</f>
        <v>0.97</v>
      </c>
      <c r="AG50" s="93"/>
      <c r="AH50" s="14"/>
    </row>
    <row r="51" spans="1:44" ht="18.600000000000001" customHeight="1">
      <c r="A51" s="14"/>
      <c r="B51" s="103"/>
      <c r="C51" s="87"/>
      <c r="D51" s="525" t="s">
        <v>93</v>
      </c>
      <c r="E51" s="525"/>
      <c r="F51" s="526"/>
      <c r="G51" s="266">
        <f>SUMIFS('Service Delivery'!V:V,'Service Delivery'!U:U,'PPI REPORT'!$G$48,'Service Delivery'!T:T,D51)</f>
        <v>11.2</v>
      </c>
      <c r="H51" s="267">
        <f>SUMIFS('Service Delivery'!W:W,'Service Delivery'!U:U,'PPI REPORT'!$H$48,'Service Delivery'!T:T,D51)</f>
        <v>20.9</v>
      </c>
      <c r="I51" s="266">
        <f>SUMIFS('Service Delivery'!V:V,'Service Delivery'!U:U,'PPI REPORT'!$I$48,'Service Delivery'!T:T,D51)</f>
        <v>9.1999999999999993</v>
      </c>
      <c r="J51" s="267">
        <f>SUMIFS('Service Delivery'!W:W,'Service Delivery'!U:U,'PPI REPORT'!$J$48,'Service Delivery'!T:T,D51)</f>
        <v>21.2</v>
      </c>
      <c r="K51" s="266">
        <f>SUMIFS('Service Delivery'!V:V,'Service Delivery'!U:U,'PPI REPORT'!$K$48,'Service Delivery'!T:T,D51)</f>
        <v>10.4</v>
      </c>
      <c r="L51" s="267">
        <f>SUMIFS('Service Delivery'!W:W,'Service Delivery'!U:U,'PPI REPORT'!$L$48,'Service Delivery'!T:T,D51)</f>
        <v>22.4</v>
      </c>
      <c r="M51" s="521">
        <f>SUMIFS('Service Delivery'!V:V,'Service Delivery'!U:U,'PPI REPORT'!$M$48,'Service Delivery'!T:T,D51)</f>
        <v>15.8</v>
      </c>
      <c r="N51" s="522"/>
      <c r="O51" s="267">
        <f>SUMIFS('Service Delivery'!W:W,'Service Delivery'!U:U,'PPI REPORT'!$O$48,'Service Delivery'!T:T,D51)</f>
        <v>44.5</v>
      </c>
      <c r="P51" s="267">
        <f>SUMIFS('Service Delivery'!$B$6:$B$31,'Service Delivery'!$A$6:$A$31,D51)*100</f>
        <v>69.158878504599997</v>
      </c>
      <c r="Q51" s="207">
        <f>SUMIFS('Service Delivery'!$C$6:$C$31,'Service Delivery'!$A$6:$A$31,D51)*100</f>
        <v>88.105726872199995</v>
      </c>
      <c r="R51" s="207">
        <f>SUMIFS('Service Delivery'!$E$6:$E$31,'Service Delivery'!$D$6:$D$31,D51)*100</f>
        <v>66.666666666600008</v>
      </c>
      <c r="S51" s="14"/>
      <c r="T51" s="518">
        <f>SUMIFS('Value for Money'!F:F,'Value for Money'!B:B,D51)</f>
        <v>26127</v>
      </c>
      <c r="U51" s="518"/>
      <c r="V51" s="572">
        <f>SUMIFS('Value for Money'!$E$7:$E$32,'Value for Money'!$B$7:$B$32,$D51)</f>
        <v>2481.2785954743231</v>
      </c>
      <c r="W51" s="572"/>
      <c r="X51" s="572"/>
      <c r="Y51" s="14"/>
      <c r="Z51" s="570" t="s">
        <v>133</v>
      </c>
      <c r="AA51" s="571"/>
      <c r="AB51" s="571"/>
      <c r="AC51" s="571"/>
      <c r="AD51" s="599"/>
      <c r="AE51" s="131">
        <f>ROGS!B3</f>
        <v>0.98</v>
      </c>
      <c r="AF51" s="131">
        <f>ROGS!C3</f>
        <v>0.98</v>
      </c>
      <c r="AG51" s="93"/>
      <c r="AH51" s="14"/>
    </row>
    <row r="52" spans="1:44" ht="18.600000000000001" customHeight="1">
      <c r="A52" s="14"/>
      <c r="B52" s="103"/>
      <c r="C52" s="504" t="s">
        <v>94</v>
      </c>
      <c r="D52" s="505"/>
      <c r="E52" s="505"/>
      <c r="F52" s="543"/>
      <c r="G52" s="268">
        <f>SUMIFS('Service Delivery'!M:M,'Service Delivery'!L:L,'PPI REPORT'!$G$48,'Service Delivery'!K:K,C52)</f>
        <v>7.4</v>
      </c>
      <c r="H52" s="269">
        <f>SUMIFS('Service Delivery'!N:N,'Service Delivery'!L:L,'PPI REPORT'!$H$48,'Service Delivery'!K:K,C52)</f>
        <v>13.7</v>
      </c>
      <c r="I52" s="268">
        <f>SUMIFS('Service Delivery'!M:M,'Service Delivery'!L:L,'PPI REPORT'!$I$48,'Service Delivery'!K:K,C52)</f>
        <v>8.9</v>
      </c>
      <c r="J52" s="269">
        <f>SUMIFS('Service Delivery'!N:N,'Service Delivery'!L:L,'PPI REPORT'!$J$48,'Service Delivery'!K:K,C52)</f>
        <v>16.3</v>
      </c>
      <c r="K52" s="268">
        <f>SUMIFS('Service Delivery'!M:M,'Service Delivery'!L:L,'PPI REPORT'!$K$48,'Service Delivery'!K:K,C52)</f>
        <v>9.5</v>
      </c>
      <c r="L52" s="269">
        <f>SUMIFS('Service Delivery'!N:N,'Service Delivery'!L:L,'PPI REPORT'!$L$48,'Service Delivery'!K:K,C52)</f>
        <v>17.3</v>
      </c>
      <c r="M52" s="523">
        <f>SUMIFS('Service Delivery'!M:M,'Service Delivery'!L:L,'PPI REPORT'!$M$48,'Service Delivery'!K:K,C52)</f>
        <v>17.600000000000001</v>
      </c>
      <c r="N52" s="524"/>
      <c r="O52" s="269">
        <f>SUMIFS('Service Delivery'!N:N,'Service Delivery'!L:L,'PPI REPORT'!$O$48,'Service Delivery'!K:K,C52)</f>
        <v>46.8</v>
      </c>
      <c r="P52" s="208">
        <f>SUMIFS('Service Delivery'!$B$6:$B$31,'Service Delivery'!$A$6:$A$31,C52)*100</f>
        <v>56.018168054499995</v>
      </c>
      <c r="Q52" s="208">
        <f>SUMIFS('Service Delivery'!$C$6:$C$31,'Service Delivery'!$A$6:$A$31,C52)*100</f>
        <v>87.82141187469999</v>
      </c>
      <c r="R52" s="208">
        <f>SUMIFS('Service Delivery'!$E$6:$E$31,'Service Delivery'!$D$6:$D$31,C52)*100</f>
        <v>84.226339509200002</v>
      </c>
      <c r="S52" s="14"/>
      <c r="T52" s="513">
        <f>SUM(T53:U54)</f>
        <v>279772</v>
      </c>
      <c r="U52" s="513"/>
      <c r="V52" s="577">
        <f>SUMIFS('Value for Money'!E7:E32,'Value for Money'!B7:B32,C52)</f>
        <v>955.25060471497966</v>
      </c>
      <c r="W52" s="577"/>
      <c r="X52" s="577"/>
      <c r="Y52" s="14"/>
      <c r="Z52" s="570" t="s">
        <v>221</v>
      </c>
      <c r="AA52" s="571"/>
      <c r="AB52" s="571"/>
      <c r="AC52" s="571"/>
      <c r="AD52" s="599"/>
      <c r="AE52" s="131">
        <f>ROGS!B4</f>
        <v>0.95</v>
      </c>
      <c r="AF52" s="131">
        <f>ROGS!C4</f>
        <v>0.94</v>
      </c>
      <c r="AG52" s="93"/>
      <c r="AH52" s="14"/>
    </row>
    <row r="53" spans="1:44" ht="18.600000000000001" customHeight="1">
      <c r="A53" s="14"/>
      <c r="B53" s="103"/>
      <c r="C53" s="87"/>
      <c r="D53" s="525" t="s">
        <v>5</v>
      </c>
      <c r="E53" s="525"/>
      <c r="F53" s="526"/>
      <c r="G53" s="266">
        <f>SUMIFS('Service Delivery'!V:V,'Service Delivery'!U:U,'PPI REPORT'!$G$48,'Service Delivery'!T:T,D53)</f>
        <v>6.4</v>
      </c>
      <c r="H53" s="267">
        <f>SUMIFS('Service Delivery'!W:W,'Service Delivery'!U:U,'PPI REPORT'!$H$48,'Service Delivery'!T:T,D53)</f>
        <v>11.9</v>
      </c>
      <c r="I53" s="266">
        <f>SUMIFS('Service Delivery'!V:V,'Service Delivery'!U:U,'PPI REPORT'!$I$48,'Service Delivery'!T:T,D53)</f>
        <v>7.7</v>
      </c>
      <c r="J53" s="267">
        <f>SUMIFS('Service Delivery'!W:W,'Service Delivery'!U:U,'PPI REPORT'!$J$48,'Service Delivery'!T:T,D53)</f>
        <v>12.6</v>
      </c>
      <c r="K53" s="266">
        <f>SUMIFS('Service Delivery'!V:V,'Service Delivery'!U:U,'PPI REPORT'!$K$48,'Service Delivery'!T:T,D53)</f>
        <v>8</v>
      </c>
      <c r="L53" s="267">
        <f>SUMIFS('Service Delivery'!W:W,'Service Delivery'!U:U,'PPI REPORT'!$L$48,'Service Delivery'!T:T,D53)</f>
        <v>12.9</v>
      </c>
      <c r="M53" s="521">
        <f>SUMIFS('Service Delivery'!V:V,'Service Delivery'!U:U,'PPI REPORT'!$M$48,'Service Delivery'!T:T,D53)</f>
        <v>11.4</v>
      </c>
      <c r="N53" s="522"/>
      <c r="O53" s="267">
        <f>SUMIFS('Service Delivery'!W:W,'Service Delivery'!U:U,'PPI REPORT'!$O$48,'Service Delivery'!T:T,D53)</f>
        <v>31.5</v>
      </c>
      <c r="P53" s="207">
        <f>SUMIFS('Service Delivery'!$B$6:$B$31,'Service Delivery'!$A$6:$A$31,D53)*100</f>
        <v>70.6214689265</v>
      </c>
      <c r="Q53" s="207">
        <f>SUMIFS('Service Delivery'!$C$6:$C$31,'Service Delivery'!$A$6:$A$31,D53)*100</f>
        <v>92.657004830900007</v>
      </c>
      <c r="R53" s="207">
        <f>SUMIFS('Service Delivery'!$E$6:$E$31,'Service Delivery'!$D$6:$D$31,D53)*100</f>
        <v>73.076923076900002</v>
      </c>
      <c r="S53" s="14"/>
      <c r="T53" s="518">
        <f>SUMIFS('Value for Money'!F:F,'Value for Money'!B:B,D53)</f>
        <v>29302</v>
      </c>
      <c r="U53" s="518"/>
      <c r="V53" s="572">
        <f>SUMIFS('Value for Money'!$E$7:$E$32,'Value for Money'!$B$7:$B$32,$D53)</f>
        <v>1000.7844793009256</v>
      </c>
      <c r="W53" s="572"/>
      <c r="X53" s="572"/>
      <c r="Y53" s="14"/>
      <c r="Z53" s="600" t="s">
        <v>69</v>
      </c>
      <c r="AA53" s="505"/>
      <c r="AB53" s="505"/>
      <c r="AC53" s="505"/>
      <c r="AD53" s="543"/>
      <c r="AE53" s="287">
        <f>ROGS!B6</f>
        <v>1027.7586905922699</v>
      </c>
      <c r="AF53" s="287">
        <f>ROGS!C6</f>
        <v>1319.6167902514956</v>
      </c>
      <c r="AG53" s="93"/>
      <c r="AH53" s="14"/>
      <c r="AQ53" t="s">
        <v>12</v>
      </c>
    </row>
    <row r="54" spans="1:44" ht="18.600000000000001" customHeight="1">
      <c r="A54" s="14"/>
      <c r="B54" s="103"/>
      <c r="C54" s="86"/>
      <c r="D54" s="525" t="s">
        <v>8</v>
      </c>
      <c r="E54" s="525"/>
      <c r="F54" s="526"/>
      <c r="G54" s="266">
        <f>SUMIFS('Service Delivery'!V:V,'Service Delivery'!U:U,'PPI REPORT'!$G$48,'Service Delivery'!T:T,D54)</f>
        <v>7.5</v>
      </c>
      <c r="H54" s="267">
        <f>SUMIFS('Service Delivery'!W:W,'Service Delivery'!U:U,'PPI REPORT'!$H$48,'Service Delivery'!T:T,D54)</f>
        <v>13.9</v>
      </c>
      <c r="I54" s="266">
        <f>SUMIFS('Service Delivery'!V:V,'Service Delivery'!U:U,'PPI REPORT'!$I$48,'Service Delivery'!T:T,D54)</f>
        <v>9.1</v>
      </c>
      <c r="J54" s="267">
        <f>SUMIFS('Service Delivery'!W:W,'Service Delivery'!U:U,'PPI REPORT'!$J$48,'Service Delivery'!T:T,D54)</f>
        <v>16.7</v>
      </c>
      <c r="K54" s="266">
        <f>SUMIFS('Service Delivery'!V:V,'Service Delivery'!U:U,'PPI REPORT'!$K$48,'Service Delivery'!T:T,D54)</f>
        <v>9.9</v>
      </c>
      <c r="L54" s="267">
        <f>SUMIFS('Service Delivery'!W:W,'Service Delivery'!U:U,'PPI REPORT'!$L$48,'Service Delivery'!T:T,D54)</f>
        <v>17.7</v>
      </c>
      <c r="M54" s="521">
        <f>SUMIFS('Service Delivery'!V:V,'Service Delivery'!U:U,'PPI REPORT'!$M$48,'Service Delivery'!T:T,D54)</f>
        <v>19.2</v>
      </c>
      <c r="N54" s="522"/>
      <c r="O54" s="267">
        <f>SUMIFS('Service Delivery'!W:W,'Service Delivery'!U:U,'PPI REPORT'!$O$48,'Service Delivery'!T:T,D54)</f>
        <v>48.4</v>
      </c>
      <c r="P54" s="207">
        <f>SUMIFS('Service Delivery'!$B$6:$B$31,'Service Delivery'!$A$6:$A$31,D54)*100</f>
        <v>52.344860255799993</v>
      </c>
      <c r="Q54" s="207">
        <f>SUMIFS('Service Delivery'!$C$6:$C$31,'Service Delivery'!$A$6:$A$31,D54)*100</f>
        <v>86.278137526899997</v>
      </c>
      <c r="R54" s="207">
        <f>SUMIFS('Service Delivery'!$E$6:$E$31,'Service Delivery'!$D$6:$D$31,D54)*100</f>
        <v>84.5244215938</v>
      </c>
      <c r="S54" s="14"/>
      <c r="T54" s="518">
        <f>SUMIFS('Value for Money'!F:F,'Value for Money'!B:B,D54)</f>
        <v>250470</v>
      </c>
      <c r="U54" s="518"/>
      <c r="V54" s="572">
        <f>SUMIFS('Value for Money'!$E$7:$E$32,'Value for Money'!$B$7:$B$32,$D54)</f>
        <v>947.19521546181863</v>
      </c>
      <c r="W54" s="572"/>
      <c r="X54" s="572"/>
      <c r="Y54" s="14"/>
      <c r="Z54" s="600" t="s">
        <v>72</v>
      </c>
      <c r="AA54" s="505"/>
      <c r="AB54" s="505"/>
      <c r="AC54" s="505"/>
      <c r="AD54" s="505"/>
      <c r="AE54" s="287">
        <f>ROGS!B7</f>
        <v>238.9</v>
      </c>
      <c r="AF54" s="287">
        <f>ROGS!C7</f>
        <v>217.42</v>
      </c>
      <c r="AG54" s="93"/>
      <c r="AH54" s="14"/>
    </row>
    <row r="55" spans="1:44" ht="18.600000000000001" customHeight="1">
      <c r="A55" s="12"/>
      <c r="B55" s="103"/>
      <c r="C55" s="504" t="s">
        <v>111</v>
      </c>
      <c r="D55" s="505"/>
      <c r="E55" s="505"/>
      <c r="F55" s="543"/>
      <c r="G55" s="268">
        <f>SUMIFS('Service Delivery'!M:M,'Service Delivery'!L:L,'PPI REPORT'!$G$48,'Service Delivery'!K:K,C55)</f>
        <v>8.1</v>
      </c>
      <c r="H55" s="269">
        <f>SUMIFS('Service Delivery'!N:N,'Service Delivery'!L:L,'PPI REPORT'!$H$48,'Service Delivery'!K:K,C55)</f>
        <v>17.2</v>
      </c>
      <c r="I55" s="268">
        <f>SUMIFS('Service Delivery'!M:M,'Service Delivery'!L:L,'PPI REPORT'!$I$48,'Service Delivery'!K:K,C55)</f>
        <v>9.5</v>
      </c>
      <c r="J55" s="269">
        <f>SUMIFS('Service Delivery'!N:N,'Service Delivery'!L:L,'PPI REPORT'!$J$48,'Service Delivery'!K:K,C55)</f>
        <v>19.899999999999999</v>
      </c>
      <c r="K55" s="268">
        <f>SUMIFS('Service Delivery'!M:M,'Service Delivery'!L:L,'PPI REPORT'!$K$48,'Service Delivery'!K:K,C55)</f>
        <v>9.8000000000000007</v>
      </c>
      <c r="L55" s="269">
        <f>SUMIFS('Service Delivery'!N:N,'Service Delivery'!L:L,'PPI REPORT'!$L$48,'Service Delivery'!K:K,C55)</f>
        <v>20.3</v>
      </c>
      <c r="M55" s="523">
        <f>SUMIFS('Service Delivery'!M:M,'Service Delivery'!L:L,'PPI REPORT'!$M$48,'Service Delivery'!K:K,C55)</f>
        <v>16.899999999999999</v>
      </c>
      <c r="N55" s="524"/>
      <c r="O55" s="269">
        <f>SUMIFS('Service Delivery'!N:N,'Service Delivery'!L:L,'PPI REPORT'!$O$48,'Service Delivery'!K:K,C55)</f>
        <v>47.4</v>
      </c>
      <c r="P55" s="208">
        <f>SUMIFS('Service Delivery'!$B$6:$B$31,'Service Delivery'!$A$6:$A$31,C55)*100</f>
        <v>56.674405107299997</v>
      </c>
      <c r="Q55" s="208">
        <f>SUMIFS('Service Delivery'!$C$6:$C$31,'Service Delivery'!$A$6:$A$31,C55)*100</f>
        <v>88.294314381199996</v>
      </c>
      <c r="R55" s="208">
        <f>SUMIFS('Service Delivery'!$E$6:$E$31,'Service Delivery'!$D$6:$D$31,C55)*100</f>
        <v>68.896925858900005</v>
      </c>
      <c r="S55" s="13"/>
      <c r="T55" s="513">
        <f>SUM(T56:U58)</f>
        <v>430102</v>
      </c>
      <c r="U55" s="513"/>
      <c r="V55" s="577">
        <f>SUMIFS('Value for Money'!E7:E32,'Value for Money'!B7:B32,C55)</f>
        <v>1204.5011637792768</v>
      </c>
      <c r="W55" s="577"/>
      <c r="X55" s="577"/>
      <c r="Y55" s="176"/>
      <c r="Z55" s="596" t="s">
        <v>73</v>
      </c>
      <c r="AA55" s="597"/>
      <c r="AB55" s="597"/>
      <c r="AC55" s="597"/>
      <c r="AD55" s="598"/>
      <c r="AE55" s="133">
        <f>ROGS!B9</f>
        <v>1285039</v>
      </c>
      <c r="AF55" s="133">
        <f>ROGS!C9</f>
        <v>4443102</v>
      </c>
      <c r="AG55" s="93"/>
      <c r="AH55" s="178"/>
      <c r="AR55" t="s">
        <v>12</v>
      </c>
    </row>
    <row r="56" spans="1:44" ht="18.600000000000001" customHeight="1">
      <c r="A56" s="12"/>
      <c r="B56" s="103"/>
      <c r="C56" s="87"/>
      <c r="D56" s="278" t="s">
        <v>0</v>
      </c>
      <c r="E56" s="88"/>
      <c r="F56" s="89"/>
      <c r="G56" s="266">
        <f>SUMIFS('Service Delivery'!V:V,'Service Delivery'!U:U,'PPI REPORT'!$G$48,'Service Delivery'!T:T,D56)</f>
        <v>8.1</v>
      </c>
      <c r="H56" s="267">
        <f>SUMIFS('Service Delivery'!W:W,'Service Delivery'!U:U,'PPI REPORT'!$H$48,'Service Delivery'!T:T,D56)</f>
        <v>15.4</v>
      </c>
      <c r="I56" s="266">
        <f>SUMIFS('Service Delivery'!V:V,'Service Delivery'!U:U,'PPI REPORT'!$I$48,'Service Delivery'!T:T,D56)</f>
        <v>9.1</v>
      </c>
      <c r="J56" s="267">
        <f>SUMIFS('Service Delivery'!W:W,'Service Delivery'!U:U,'PPI REPORT'!$J$48,'Service Delivery'!T:T,D56)</f>
        <v>18.5</v>
      </c>
      <c r="K56" s="266">
        <f>SUMIFS('Service Delivery'!V:V,'Service Delivery'!U:U,'PPI REPORT'!$K$48,'Service Delivery'!T:T,D56)</f>
        <v>9.6</v>
      </c>
      <c r="L56" s="267">
        <f>SUMIFS('Service Delivery'!W:W,'Service Delivery'!U:U,'PPI REPORT'!$L$48,'Service Delivery'!T:T,D56)</f>
        <v>19.5</v>
      </c>
      <c r="M56" s="521">
        <f>SUMIFS('Service Delivery'!V:V,'Service Delivery'!U:U,'PPI REPORT'!$M$48,'Service Delivery'!T:T,D56)</f>
        <v>16.899999999999999</v>
      </c>
      <c r="N56" s="522"/>
      <c r="O56" s="267">
        <f>SUMIFS('Service Delivery'!W:W,'Service Delivery'!U:U,'PPI REPORT'!$O$48,'Service Delivery'!T:T,D56)</f>
        <v>47.9</v>
      </c>
      <c r="P56" s="207">
        <f>SUMIFS('Service Delivery'!$B$6:$B$31,'Service Delivery'!$A$6:$A$31,D56)*100</f>
        <v>57.491459248399998</v>
      </c>
      <c r="Q56" s="207">
        <f>SUMIFS('Service Delivery'!$C$6:$C$31,'Service Delivery'!$A$6:$A$31,D56)*100</f>
        <v>87.648351648300007</v>
      </c>
      <c r="R56" s="207">
        <f>SUMIFS('Service Delivery'!$E$6:$E$31,'Service Delivery'!$D$6:$D$31,D56)*100</f>
        <v>77.338877338800003</v>
      </c>
      <c r="S56" s="13"/>
      <c r="T56" s="518">
        <f>SUMIFS('Value for Money'!F:F,'Value for Money'!B:B,D56)</f>
        <v>229780</v>
      </c>
      <c r="U56" s="518"/>
      <c r="V56" s="572">
        <f>SUMIFS('Value for Money'!$E$7:$E$32,'Value for Money'!$B$7:$B$32,$D56)</f>
        <v>1306.5281574065752</v>
      </c>
      <c r="W56" s="572"/>
      <c r="X56" s="572"/>
      <c r="Y56" s="176"/>
      <c r="Z56" s="570" t="s">
        <v>104</v>
      </c>
      <c r="AA56" s="571"/>
      <c r="AB56" s="571"/>
      <c r="AC56" s="571"/>
      <c r="AD56" s="599"/>
      <c r="AE56" s="153">
        <f>ROGS!B10</f>
        <v>232.4</v>
      </c>
      <c r="AF56" s="153">
        <f>ROGS!C10</f>
        <v>164.8</v>
      </c>
      <c r="AG56" s="93"/>
      <c r="AH56" s="178"/>
    </row>
    <row r="57" spans="1:44" ht="18.600000000000001" customHeight="1">
      <c r="A57" s="12"/>
      <c r="B57" s="103"/>
      <c r="C57" s="86"/>
      <c r="D57" s="525" t="s">
        <v>1</v>
      </c>
      <c r="E57" s="525"/>
      <c r="F57" s="526"/>
      <c r="G57" s="266">
        <f>SUMIFS('Service Delivery'!V:V,'Service Delivery'!U:U,'PPI REPORT'!$G$48,'Service Delivery'!T:T,D57)</f>
        <v>6.6</v>
      </c>
      <c r="H57" s="267">
        <f>SUMIFS('Service Delivery'!W:W,'Service Delivery'!U:U,'PPI REPORT'!$H$48,'Service Delivery'!T:T,D57)</f>
        <v>18.2</v>
      </c>
      <c r="I57" s="266">
        <f>SUMIFS('Service Delivery'!V:V,'Service Delivery'!U:U,'PPI REPORT'!$I$48,'Service Delivery'!T:T,D57)</f>
        <v>7.8</v>
      </c>
      <c r="J57" s="267">
        <f>SUMIFS('Service Delivery'!W:W,'Service Delivery'!U:U,'PPI REPORT'!$J$48,'Service Delivery'!T:T,D57)</f>
        <v>16.399999999999999</v>
      </c>
      <c r="K57" s="266">
        <f>SUMIFS('Service Delivery'!V:V,'Service Delivery'!U:U,'PPI REPORT'!$K$48,'Service Delivery'!T:T,D57)</f>
        <v>8</v>
      </c>
      <c r="L57" s="267">
        <f>SUMIFS('Service Delivery'!W:W,'Service Delivery'!U:U,'PPI REPORT'!$L$48,'Service Delivery'!T:T,D57)</f>
        <v>16.7</v>
      </c>
      <c r="M57" s="521">
        <f>SUMIFS('Service Delivery'!V:V,'Service Delivery'!U:U,'PPI REPORT'!$M$48,'Service Delivery'!T:T,D57)</f>
        <v>9.9</v>
      </c>
      <c r="N57" s="522"/>
      <c r="O57" s="267">
        <f>SUMIFS('Service Delivery'!W:W,'Service Delivery'!U:U,'PPI REPORT'!$O$48,'Service Delivery'!T:T,D57)</f>
        <v>28.6</v>
      </c>
      <c r="P57" s="207">
        <f>SUMIFS('Service Delivery'!$B$6:$B$31,'Service Delivery'!$A$6:$A$31,D57)*100</f>
        <v>80.95238095229999</v>
      </c>
      <c r="Q57" s="207">
        <f>SUMIFS('Service Delivery'!$C$6:$C$31,'Service Delivery'!$A$6:$A$31,D57)*100</f>
        <v>94.974874371799999</v>
      </c>
      <c r="R57" s="207">
        <f>SUMIFS('Service Delivery'!$E$6:$E$31,'Service Delivery'!$D$6:$D$31,D57)*100</f>
        <v>0</v>
      </c>
      <c r="S57" s="13"/>
      <c r="T57" s="518">
        <f>SUMIFS('Value for Money'!F:F,'Value for Money'!B:B,D57)</f>
        <v>10679</v>
      </c>
      <c r="U57" s="518"/>
      <c r="V57" s="572">
        <f>SUMIFS('Value for Money'!$E$7:$E$32,'Value for Money'!$B$7:$B$32,$D57)</f>
        <v>2736.8721983598607</v>
      </c>
      <c r="W57" s="572"/>
      <c r="X57" s="572"/>
      <c r="Y57" s="176"/>
      <c r="Z57" s="570" t="s">
        <v>105</v>
      </c>
      <c r="AA57" s="571"/>
      <c r="AB57" s="571"/>
      <c r="AC57" s="571"/>
      <c r="AD57" s="599"/>
      <c r="AE57" s="154">
        <f>ROGS!B11</f>
        <v>1.175884934231568</v>
      </c>
      <c r="AF57" s="154">
        <f>ROGS!C11</f>
        <v>1.3108769503828632</v>
      </c>
      <c r="AG57" s="93"/>
      <c r="AH57" s="178"/>
      <c r="AJ57" t="s">
        <v>12</v>
      </c>
    </row>
    <row r="58" spans="1:44" ht="18.600000000000001" customHeight="1">
      <c r="A58" s="12"/>
      <c r="B58" s="103"/>
      <c r="C58" s="87"/>
      <c r="D58" s="525" t="s">
        <v>4</v>
      </c>
      <c r="E58" s="525"/>
      <c r="F58" s="526"/>
      <c r="G58" s="266">
        <f>SUMIFS('Service Delivery'!V:V,'Service Delivery'!U:U,'PPI REPORT'!$G$48,'Service Delivery'!T:T,D58)</f>
        <v>8.4</v>
      </c>
      <c r="H58" s="267">
        <f>SUMIFS('Service Delivery'!W:W,'Service Delivery'!U:U,'PPI REPORT'!$H$48,'Service Delivery'!T:T,D58)</f>
        <v>19.100000000000001</v>
      </c>
      <c r="I58" s="266">
        <f>SUMIFS('Service Delivery'!V:V,'Service Delivery'!U:U,'PPI REPORT'!$I$48,'Service Delivery'!T:T,D58)</f>
        <v>10.1</v>
      </c>
      <c r="J58" s="267">
        <f>SUMIFS('Service Delivery'!W:W,'Service Delivery'!U:U,'PPI REPORT'!$J$48,'Service Delivery'!T:T,D58)</f>
        <v>21.5</v>
      </c>
      <c r="K58" s="266">
        <f>SUMIFS('Service Delivery'!V:V,'Service Delivery'!U:U,'PPI REPORT'!$K$48,'Service Delivery'!T:T,D58)</f>
        <v>10.3</v>
      </c>
      <c r="L58" s="267">
        <f>SUMIFS('Service Delivery'!W:W,'Service Delivery'!U:U,'PPI REPORT'!$L$48,'Service Delivery'!T:T,D58)</f>
        <v>21.5</v>
      </c>
      <c r="M58" s="521">
        <f>SUMIFS('Service Delivery'!V:V,'Service Delivery'!U:U,'PPI REPORT'!$M$48,'Service Delivery'!T:T,D58)</f>
        <v>17.600000000000001</v>
      </c>
      <c r="N58" s="522"/>
      <c r="O58" s="267">
        <f>SUMIFS('Service Delivery'!W:W,'Service Delivery'!U:U,'PPI REPORT'!$O$48,'Service Delivery'!T:T,D58)</f>
        <v>47.5</v>
      </c>
      <c r="P58" s="207">
        <f>SUMIFS('Service Delivery'!$B$6:$B$31,'Service Delivery'!$A$6:$A$31,D58)*100</f>
        <v>53.846153846099995</v>
      </c>
      <c r="Q58" s="207">
        <f>SUMIFS('Service Delivery'!$C$6:$C$31,'Service Delivery'!$A$6:$A$31,D58)*100</f>
        <v>88.376168224200001</v>
      </c>
      <c r="R58" s="207">
        <f>SUMIFS('Service Delivery'!$E$6:$E$31,'Service Delivery'!$D$6:$D$31,D58)*100</f>
        <v>64.428412874499998</v>
      </c>
      <c r="S58" s="13"/>
      <c r="T58" s="518">
        <f>SUMIFS('Value for Money'!F:F,'Value for Money'!B:B,D58)</f>
        <v>189643</v>
      </c>
      <c r="U58" s="518"/>
      <c r="V58" s="572">
        <f>SUMIFS('Value for Money'!$E$7:$E$32,'Value for Money'!$B$7:$B$32,$D58)</f>
        <v>984.61095041247734</v>
      </c>
      <c r="W58" s="572"/>
      <c r="X58" s="572"/>
      <c r="Y58" s="176"/>
      <c r="Z58" s="600" t="s">
        <v>77</v>
      </c>
      <c r="AA58" s="505"/>
      <c r="AB58" s="505"/>
      <c r="AC58" s="505"/>
      <c r="AD58" s="543"/>
      <c r="AE58" s="132">
        <f>ROGS!B13</f>
        <v>1301009</v>
      </c>
      <c r="AF58" s="132">
        <f>ROGS!C13</f>
        <v>4210613</v>
      </c>
      <c r="AG58" s="93"/>
      <c r="AH58" s="178"/>
    </row>
    <row r="59" spans="1:44" ht="18.600000000000001" customHeight="1">
      <c r="A59" s="12"/>
      <c r="B59" s="103"/>
      <c r="C59" s="504" t="s">
        <v>95</v>
      </c>
      <c r="D59" s="505"/>
      <c r="E59" s="505"/>
      <c r="F59" s="543"/>
      <c r="G59" s="268">
        <f>SUMIFS('Service Delivery'!M:M,'Service Delivery'!L:L,'PPI REPORT'!$G$48,'Service Delivery'!K:K,C59)</f>
        <v>9.1999999999999993</v>
      </c>
      <c r="H59" s="269">
        <f>SUMIFS('Service Delivery'!N:N,'Service Delivery'!L:L,'PPI REPORT'!$H$48,'Service Delivery'!K:K,C59)</f>
        <v>19.100000000000001</v>
      </c>
      <c r="I59" s="268">
        <f>SUMIFS('Service Delivery'!M:M,'Service Delivery'!L:L,'PPI REPORT'!$I$48,'Service Delivery'!K:K,C59)</f>
        <v>11.8</v>
      </c>
      <c r="J59" s="269">
        <f>SUMIFS('Service Delivery'!N:N,'Service Delivery'!L:L,'PPI REPORT'!$J$48,'Service Delivery'!K:K,C59)</f>
        <v>23.8</v>
      </c>
      <c r="K59" s="268">
        <f>SUMIFS('Service Delivery'!M:M,'Service Delivery'!L:L,'PPI REPORT'!$K$48,'Service Delivery'!K:K,C59)</f>
        <v>13.3</v>
      </c>
      <c r="L59" s="269">
        <f>SUMIFS('Service Delivery'!N:N,'Service Delivery'!L:L,'PPI REPORT'!$L$48,'Service Delivery'!K:K,C59)</f>
        <v>25.9</v>
      </c>
      <c r="M59" s="523">
        <f>SUMIFS('Service Delivery'!M:M,'Service Delivery'!L:L,'PPI REPORT'!$M$48,'Service Delivery'!K:K,C59)</f>
        <v>27.5</v>
      </c>
      <c r="N59" s="524"/>
      <c r="O59" s="269">
        <f>SUMIFS('Service Delivery'!N:N,'Service Delivery'!L:L,'PPI REPORT'!$O$48,'Service Delivery'!K:K,C59)</f>
        <v>62.5</v>
      </c>
      <c r="P59" s="208">
        <f>SUMIFS('Service Delivery'!$B$6:$B$31,'Service Delivery'!$A$6:$A$31,C59)*100</f>
        <v>38.845144356900001</v>
      </c>
      <c r="Q59" s="208">
        <f>SUMIFS('Service Delivery'!$C$6:$C$31,'Service Delivery'!$A$6:$A$31,C59)*100</f>
        <v>78.433809819700002</v>
      </c>
      <c r="R59" s="208">
        <f>SUMIFS('Service Delivery'!$E$6:$E$31,'Service Delivery'!$D$6:$D$31,C59)*100</f>
        <v>62.884985562999994</v>
      </c>
      <c r="S59" s="13"/>
      <c r="T59" s="513">
        <f>SUM(T60:U61)</f>
        <v>720465</v>
      </c>
      <c r="U59" s="513"/>
      <c r="V59" s="577">
        <f>SUMIFS('Value for Money'!E7:E32,'Value for Money'!B7:B32,C59)</f>
        <v>986.41534214201636</v>
      </c>
      <c r="W59" s="577"/>
      <c r="X59" s="577"/>
      <c r="Y59" s="176"/>
      <c r="Z59" s="601" t="s">
        <v>78</v>
      </c>
      <c r="AA59" s="602"/>
      <c r="AB59" s="602"/>
      <c r="AC59" s="602"/>
      <c r="AD59" s="603"/>
      <c r="AE59" s="162">
        <f>ROGS!B14</f>
        <v>1131471</v>
      </c>
      <c r="AF59" s="162">
        <f>ROGS!C14</f>
        <v>3548006</v>
      </c>
      <c r="AG59" s="93"/>
      <c r="AH59" s="178"/>
    </row>
    <row r="60" spans="1:44" ht="18.600000000000001" customHeight="1">
      <c r="A60" s="12"/>
      <c r="B60" s="103"/>
      <c r="C60" s="87"/>
      <c r="D60" s="525" t="s">
        <v>7</v>
      </c>
      <c r="E60" s="525"/>
      <c r="F60" s="526"/>
      <c r="G60" s="266">
        <f>SUMIFS('Service Delivery'!V:V,'Service Delivery'!U:U,'PPI REPORT'!$G$48,'Service Delivery'!T:T,D60)</f>
        <v>9.4</v>
      </c>
      <c r="H60" s="267">
        <f>SUMIFS('Service Delivery'!W:W,'Service Delivery'!U:U,'PPI REPORT'!$H$48,'Service Delivery'!T:T,D60)</f>
        <v>19.8</v>
      </c>
      <c r="I60" s="266">
        <f>SUMIFS('Service Delivery'!V:V,'Service Delivery'!U:U,'PPI REPORT'!$I$48,'Service Delivery'!T:T,D60)</f>
        <v>12.5</v>
      </c>
      <c r="J60" s="267">
        <f>SUMIFS('Service Delivery'!W:W,'Service Delivery'!U:U,'PPI REPORT'!$J$48,'Service Delivery'!T:T,D60)</f>
        <v>24.3</v>
      </c>
      <c r="K60" s="266">
        <f>SUMIFS('Service Delivery'!V:V,'Service Delivery'!U:U,'PPI REPORT'!$K$48,'Service Delivery'!T:T,D60)</f>
        <v>14.4</v>
      </c>
      <c r="L60" s="267">
        <f>SUMIFS('Service Delivery'!W:W,'Service Delivery'!U:U,'PPI REPORT'!$L$48,'Service Delivery'!T:T,D60)</f>
        <v>26.4</v>
      </c>
      <c r="M60" s="521">
        <f>SUMIFS('Service Delivery'!V:V,'Service Delivery'!U:U,'PPI REPORT'!$M$48,'Service Delivery'!T:T,D60)</f>
        <v>28.6</v>
      </c>
      <c r="N60" s="522"/>
      <c r="O60" s="267">
        <f>SUMIFS('Service Delivery'!W:W,'Service Delivery'!U:U,'PPI REPORT'!$O$48,'Service Delivery'!T:T,D60)</f>
        <v>62.3</v>
      </c>
      <c r="P60" s="207">
        <f>SUMIFS('Service Delivery'!$B$6:$B$31,'Service Delivery'!$A$6:$A$31,D60)*100</f>
        <v>35.3535353535</v>
      </c>
      <c r="Q60" s="207">
        <f>SUMIFS('Service Delivery'!$C$6:$C$31,'Service Delivery'!$A$6:$A$31,D60)*100</f>
        <v>76.372228280599998</v>
      </c>
      <c r="R60" s="207">
        <f>SUMIFS('Service Delivery'!$E$6:$E$31,'Service Delivery'!$D$6:$D$31,D60)*100</f>
        <v>62.750759878399997</v>
      </c>
      <c r="S60" s="13"/>
      <c r="T60" s="518">
        <f>SUMIFS('Value for Money'!F:F,'Value for Money'!B:B,D60)</f>
        <v>480375</v>
      </c>
      <c r="U60" s="518"/>
      <c r="V60" s="572">
        <f>SUMIFS('Value for Money'!$E$7:$E$32,'Value for Money'!$B$7:$B$32,$D60)</f>
        <v>1057.9608946845792</v>
      </c>
      <c r="W60" s="572"/>
      <c r="X60" s="572"/>
      <c r="Y60" s="176"/>
      <c r="Z60" s="604" t="s">
        <v>79</v>
      </c>
      <c r="AA60" s="605"/>
      <c r="AB60" s="605"/>
      <c r="AC60" s="605"/>
      <c r="AD60" s="606"/>
      <c r="AE60" s="155">
        <f>ROGS!B15</f>
        <v>169538</v>
      </c>
      <c r="AF60" s="155">
        <f>ROGS!C15</f>
        <v>662607</v>
      </c>
      <c r="AG60" s="93"/>
      <c r="AH60" s="178"/>
    </row>
    <row r="61" spans="1:44" ht="18.600000000000001" customHeight="1">
      <c r="A61" s="12"/>
      <c r="B61" s="103"/>
      <c r="C61" s="86"/>
      <c r="D61" s="525" t="s">
        <v>10</v>
      </c>
      <c r="E61" s="525"/>
      <c r="F61" s="526"/>
      <c r="G61" s="266">
        <f>SUMIFS('Service Delivery'!V:V,'Service Delivery'!U:U,'PPI REPORT'!$G$48,'Service Delivery'!T:T,D61)</f>
        <v>8.9</v>
      </c>
      <c r="H61" s="267">
        <f>SUMIFS('Service Delivery'!W:W,'Service Delivery'!U:U,'PPI REPORT'!$H$48,'Service Delivery'!T:T,D61)</f>
        <v>18.100000000000001</v>
      </c>
      <c r="I61" s="266">
        <f>SUMIFS('Service Delivery'!V:V,'Service Delivery'!U:U,'PPI REPORT'!$I$48,'Service Delivery'!T:T,D61)</f>
        <v>10.8</v>
      </c>
      <c r="J61" s="267">
        <f>SUMIFS('Service Delivery'!W:W,'Service Delivery'!U:U,'PPI REPORT'!$J$48,'Service Delivery'!T:T,D61)</f>
        <v>23</v>
      </c>
      <c r="K61" s="266">
        <f>SUMIFS('Service Delivery'!V:V,'Service Delivery'!U:U,'PPI REPORT'!$K$48,'Service Delivery'!T:T,D61)</f>
        <v>12</v>
      </c>
      <c r="L61" s="267">
        <f>SUMIFS('Service Delivery'!W:W,'Service Delivery'!U:U,'PPI REPORT'!$L$48,'Service Delivery'!T:T,D61)</f>
        <v>24.8</v>
      </c>
      <c r="M61" s="521">
        <f>SUMIFS('Service Delivery'!V:V,'Service Delivery'!U:U,'PPI REPORT'!$M$48,'Service Delivery'!T:T,D61)</f>
        <v>25.5</v>
      </c>
      <c r="N61" s="522"/>
      <c r="O61" s="267">
        <f>SUMIFS('Service Delivery'!W:W,'Service Delivery'!U:U,'PPI REPORT'!$O$48,'Service Delivery'!T:T,D61)</f>
        <v>62.7</v>
      </c>
      <c r="P61" s="207">
        <f>SUMIFS('Service Delivery'!$B$6:$B$31,'Service Delivery'!$A$6:$A$31,D61)*100</f>
        <v>43.7598736176</v>
      </c>
      <c r="Q61" s="207">
        <f>SUMIFS('Service Delivery'!$C$6:$C$31,'Service Delivery'!$A$6:$A$31,D61)*100</f>
        <v>81.165703275500007</v>
      </c>
      <c r="R61" s="207">
        <f>SUMIFS('Service Delivery'!$E$6:$E$31,'Service Delivery'!$D$6:$D$31,D61)*100</f>
        <v>63.394919168499996</v>
      </c>
      <c r="S61" s="13"/>
      <c r="T61" s="518">
        <f>SUMIFS('Value for Money'!F:F,'Value for Money'!B:B,D61)</f>
        <v>240090</v>
      </c>
      <c r="U61" s="518"/>
      <c r="V61" s="572">
        <f>SUMIFS('Value for Money'!$E$7:$E$32,'Value for Money'!$B$7:$B$32,$D61)</f>
        <v>877.83781669880614</v>
      </c>
      <c r="W61" s="572"/>
      <c r="X61" s="572"/>
      <c r="Y61" s="176"/>
      <c r="Z61" s="607" t="s">
        <v>80</v>
      </c>
      <c r="AA61" s="608"/>
      <c r="AB61" s="608"/>
      <c r="AC61" s="608"/>
      <c r="AD61" s="609"/>
      <c r="AE61" s="163">
        <f>ROGS!B16</f>
        <v>0.13031270344786239</v>
      </c>
      <c r="AF61" s="163">
        <f>ROGS!C16</f>
        <v>0.15736592272906583</v>
      </c>
      <c r="AG61" s="93"/>
      <c r="AH61" s="178"/>
    </row>
    <row r="62" spans="1:44" ht="18.600000000000001" customHeight="1">
      <c r="A62" s="12"/>
      <c r="B62" s="103"/>
      <c r="C62" s="504" t="s">
        <v>96</v>
      </c>
      <c r="D62" s="505"/>
      <c r="E62" s="505"/>
      <c r="F62" s="543"/>
      <c r="G62" s="268">
        <f>SUMIFS('Service Delivery'!M:M,'Service Delivery'!L:L,'PPI REPORT'!$G$48,'Service Delivery'!K:K,C62)</f>
        <v>7.9</v>
      </c>
      <c r="H62" s="269">
        <f>SUMIFS('Service Delivery'!N:N,'Service Delivery'!L:L,'PPI REPORT'!$H$48,'Service Delivery'!K:K,C62)</f>
        <v>20.3</v>
      </c>
      <c r="I62" s="268">
        <f>SUMIFS('Service Delivery'!M:M,'Service Delivery'!L:L,'PPI REPORT'!$I$48,'Service Delivery'!K:K,C62)</f>
        <v>9.3000000000000007</v>
      </c>
      <c r="J62" s="269">
        <f>SUMIFS('Service Delivery'!N:N,'Service Delivery'!L:L,'PPI REPORT'!$J$48,'Service Delivery'!K:K,C62)</f>
        <v>22.1</v>
      </c>
      <c r="K62" s="268">
        <f>SUMIFS('Service Delivery'!M:M,'Service Delivery'!L:L,'PPI REPORT'!$K$48,'Service Delivery'!K:K,C62)</f>
        <v>10.199999999999999</v>
      </c>
      <c r="L62" s="269">
        <f>SUMIFS('Service Delivery'!N:N,'Service Delivery'!L:L,'PPI REPORT'!$L$48,'Service Delivery'!K:K,C62)</f>
        <v>23.8</v>
      </c>
      <c r="M62" s="523">
        <f>SUMIFS('Service Delivery'!M:M,'Service Delivery'!L:L,'PPI REPORT'!$M$48,'Service Delivery'!K:K,C62)</f>
        <v>17.5</v>
      </c>
      <c r="N62" s="524"/>
      <c r="O62" s="269">
        <f>SUMIFS('Service Delivery'!N:N,'Service Delivery'!L:L,'PPI REPORT'!$O$48,'Service Delivery'!K:K,C62)</f>
        <v>50</v>
      </c>
      <c r="P62" s="208">
        <f>SUMIFS('Service Delivery'!$B$6:$B$31,'Service Delivery'!$A$6:$A$31,C62)*100</f>
        <v>55.767700875000003</v>
      </c>
      <c r="Q62" s="208">
        <f>SUMIFS('Service Delivery'!$C$6:$C$31,'Service Delivery'!$A$6:$A$31,C62)*100</f>
        <v>87.353549276300001</v>
      </c>
      <c r="R62" s="208">
        <f>SUMIFS('Service Delivery'!$E$6:$E$31,'Service Delivery'!$D$6:$D$31,C62)*100</f>
        <v>68.890789848800011</v>
      </c>
      <c r="S62" s="13"/>
      <c r="T62" s="513">
        <f>SUM(T63:U64)</f>
        <v>325527</v>
      </c>
      <c r="U62" s="513"/>
      <c r="V62" s="577">
        <f>SUMIFS('Value for Money'!E7:E32,'Value for Money'!B7:B32,C62)</f>
        <v>1263.4234508725324</v>
      </c>
      <c r="W62" s="577"/>
      <c r="X62" s="577"/>
      <c r="Y62" s="176"/>
      <c r="Z62" s="610" t="s">
        <v>82</v>
      </c>
      <c r="AA62" s="611"/>
      <c r="AB62" s="611"/>
      <c r="AC62" s="611"/>
      <c r="AD62" s="612"/>
      <c r="AE62" s="131"/>
      <c r="AF62" s="131"/>
      <c r="AG62" s="93"/>
      <c r="AH62" s="178"/>
    </row>
    <row r="63" spans="1:44" ht="18.600000000000001" customHeight="1">
      <c r="A63" s="12"/>
      <c r="B63" s="103"/>
      <c r="C63" s="87"/>
      <c r="D63" s="525" t="s">
        <v>2</v>
      </c>
      <c r="E63" s="525"/>
      <c r="F63" s="526"/>
      <c r="G63" s="266">
        <f>SUMIFS('Service Delivery'!V:V,'Service Delivery'!U:U,'PPI REPORT'!$G$48,'Service Delivery'!T:T,D63)</f>
        <v>7.9</v>
      </c>
      <c r="H63" s="267">
        <f>SUMIFS('Service Delivery'!W:W,'Service Delivery'!U:U,'PPI REPORT'!$H$48,'Service Delivery'!T:T,D63)</f>
        <v>20.3</v>
      </c>
      <c r="I63" s="266">
        <f>SUMIFS('Service Delivery'!V:V,'Service Delivery'!U:U,'PPI REPORT'!$I$48,'Service Delivery'!T:T,D63)</f>
        <v>9.5</v>
      </c>
      <c r="J63" s="267">
        <f>SUMIFS('Service Delivery'!W:W,'Service Delivery'!U:U,'PPI REPORT'!$J$48,'Service Delivery'!T:T,D63)</f>
        <v>22.2</v>
      </c>
      <c r="K63" s="266">
        <f>SUMIFS('Service Delivery'!V:V,'Service Delivery'!U:U,'PPI REPORT'!$K$48,'Service Delivery'!T:T,D63)</f>
        <v>10.3</v>
      </c>
      <c r="L63" s="267">
        <f>SUMIFS('Service Delivery'!W:W,'Service Delivery'!U:U,'PPI REPORT'!$L$48,'Service Delivery'!T:T,D63)</f>
        <v>23.9</v>
      </c>
      <c r="M63" s="521">
        <f>SUMIFS('Service Delivery'!V:V,'Service Delivery'!U:U,'PPI REPORT'!$M$48,'Service Delivery'!T:T,D63)</f>
        <v>18.399999999999999</v>
      </c>
      <c r="N63" s="522"/>
      <c r="O63" s="267">
        <f>SUMIFS('Service Delivery'!W:W,'Service Delivery'!U:U,'PPI REPORT'!$O$48,'Service Delivery'!T:T,D63)</f>
        <v>50.9</v>
      </c>
      <c r="P63" s="207">
        <f>SUMIFS('Service Delivery'!$B$6:$B$31,'Service Delivery'!$A$6:$A$31,D63)*100</f>
        <v>54.375531011</v>
      </c>
      <c r="Q63" s="207">
        <f>SUMIFS('Service Delivery'!$C$6:$C$31,'Service Delivery'!$A$6:$A$31,D63)*100</f>
        <v>86.632008911900002</v>
      </c>
      <c r="R63" s="207">
        <f>SUMIFS('Service Delivery'!$E$6:$E$31,'Service Delivery'!$D$6:$D$31,D63)*100</f>
        <v>68.758997984400011</v>
      </c>
      <c r="S63" s="13"/>
      <c r="T63" s="518">
        <f>SUMIFS('Value for Money'!F:F,'Value for Money'!B:B,D63)</f>
        <v>301181</v>
      </c>
      <c r="U63" s="518"/>
      <c r="V63" s="572">
        <f>SUMIFS('Value for Money'!$E$7:$E$32,'Value for Money'!$B$7:$B$32,$D63)</f>
        <v>1207.1478209990532</v>
      </c>
      <c r="W63" s="572"/>
      <c r="X63" s="572"/>
      <c r="Y63" s="176"/>
      <c r="Z63" s="613" t="s">
        <v>106</v>
      </c>
      <c r="AA63" s="614"/>
      <c r="AB63" s="614"/>
      <c r="AC63" s="614"/>
      <c r="AD63" s="615"/>
      <c r="AE63" s="647">
        <f>ROGS!B19</f>
        <v>0.91300000000000003</v>
      </c>
      <c r="AF63" s="647">
        <f>ROGS!C19</f>
        <v>0.94899999999999995</v>
      </c>
      <c r="AG63" s="93"/>
      <c r="AH63" s="178" t="s">
        <v>12</v>
      </c>
    </row>
    <row r="64" spans="1:44" ht="18.600000000000001" customHeight="1">
      <c r="A64" s="12"/>
      <c r="B64" s="103"/>
      <c r="C64" s="87"/>
      <c r="D64" s="525" t="s">
        <v>6</v>
      </c>
      <c r="E64" s="525"/>
      <c r="F64" s="526"/>
      <c r="G64" s="266">
        <f>SUMIFS('Service Delivery'!V:V,'Service Delivery'!U:U,'PPI REPORT'!$G$48,'Service Delivery'!T:T,D64)</f>
        <v>7.3</v>
      </c>
      <c r="H64" s="267">
        <f>SUMIFS('Service Delivery'!W:W,'Service Delivery'!U:U,'PPI REPORT'!$H$48,'Service Delivery'!T:T,D64)</f>
        <v>16.2</v>
      </c>
      <c r="I64" s="266">
        <f>SUMIFS('Service Delivery'!V:V,'Service Delivery'!U:U,'PPI REPORT'!$I$48,'Service Delivery'!T:T,D64)</f>
        <v>7.7</v>
      </c>
      <c r="J64" s="267">
        <f>SUMIFS('Service Delivery'!W:W,'Service Delivery'!U:U,'PPI REPORT'!$J$48,'Service Delivery'!T:T,D64)</f>
        <v>18.5</v>
      </c>
      <c r="K64" s="266">
        <f>SUMIFS('Service Delivery'!V:V,'Service Delivery'!U:U,'PPI REPORT'!$K$48,'Service Delivery'!T:T,D64)</f>
        <v>7.5</v>
      </c>
      <c r="L64" s="267">
        <f>SUMIFS('Service Delivery'!W:W,'Service Delivery'!U:U,'PPI REPORT'!$L$48,'Service Delivery'!T:T,D64)</f>
        <v>16.899999999999999</v>
      </c>
      <c r="M64" s="521">
        <f>SUMIFS('Service Delivery'!V:V,'Service Delivery'!U:U,'PPI REPORT'!$M$48,'Service Delivery'!T:T,D64)</f>
        <v>9.6</v>
      </c>
      <c r="N64" s="522"/>
      <c r="O64" s="267">
        <f>SUMIFS('Service Delivery'!W:W,'Service Delivery'!U:U,'PPI REPORT'!$O$48,'Service Delivery'!T:T,D64)</f>
        <v>27.8</v>
      </c>
      <c r="P64" s="207">
        <f>SUMIFS('Service Delivery'!$B$6:$B$31,'Service Delivery'!$A$6:$A$31,D64)*100</f>
        <v>76.25</v>
      </c>
      <c r="Q64" s="207">
        <f>SUMIFS('Service Delivery'!$C$6:$C$31,'Service Delivery'!$A$6:$A$31,D64)*100</f>
        <v>96.650717703300003</v>
      </c>
      <c r="R64" s="207">
        <f>SUMIFS('Service Delivery'!$E$6:$E$31,'Service Delivery'!$D$6:$D$31,D64)*100</f>
        <v>82.352941176399995</v>
      </c>
      <c r="S64" s="13"/>
      <c r="T64" s="518">
        <f>SUMIFS('Value for Money'!F:F,'Value for Money'!B:B,D64)</f>
        <v>24346</v>
      </c>
      <c r="U64" s="518"/>
      <c r="V64" s="572">
        <f>SUMIFS('Value for Money'!$E$7:$E$32,'Value for Money'!$B$7:$B$32,$D64)</f>
        <v>2008.5716849017442</v>
      </c>
      <c r="W64" s="572"/>
      <c r="X64" s="572"/>
      <c r="Y64" s="176"/>
      <c r="Z64" s="616" t="s">
        <v>107</v>
      </c>
      <c r="AA64" s="617"/>
      <c r="AB64" s="617"/>
      <c r="AC64" s="617"/>
      <c r="AD64" s="618"/>
      <c r="AE64" s="647"/>
      <c r="AF64" s="647"/>
      <c r="AG64" s="93"/>
      <c r="AH64" s="178"/>
    </row>
    <row r="65" spans="1:329" s="68" customFormat="1" ht="18.600000000000001" customHeight="1">
      <c r="A65" s="12"/>
      <c r="B65" s="103"/>
      <c r="C65" s="504" t="s">
        <v>97</v>
      </c>
      <c r="D65" s="505"/>
      <c r="E65" s="505"/>
      <c r="F65" s="543"/>
      <c r="G65" s="268">
        <f>SUMIFS('Service Delivery'!M:M,'Service Delivery'!L:L,'PPI REPORT'!$G$48,'Service Delivery'!K:K,C65)</f>
        <v>8.4</v>
      </c>
      <c r="H65" s="269">
        <f>SUMIFS('Service Delivery'!N:N,'Service Delivery'!L:L,'PPI REPORT'!$H$48,'Service Delivery'!K:K,C65)</f>
        <v>16.2</v>
      </c>
      <c r="I65" s="268">
        <f>SUMIFS('Service Delivery'!M:M,'Service Delivery'!L:L,'PPI REPORT'!$I$48,'Service Delivery'!K:K,C65)</f>
        <v>11.9</v>
      </c>
      <c r="J65" s="269">
        <f>SUMIFS('Service Delivery'!N:N,'Service Delivery'!L:L,'PPI REPORT'!$J$48,'Service Delivery'!K:K,C65)</f>
        <v>22.8</v>
      </c>
      <c r="K65" s="268">
        <f>SUMIFS('Service Delivery'!M:M,'Service Delivery'!L:L,'PPI REPORT'!$K$48,'Service Delivery'!K:K,C65)</f>
        <v>15.7</v>
      </c>
      <c r="L65" s="269">
        <f>SUMIFS('Service Delivery'!N:N,'Service Delivery'!L:L,'PPI REPORT'!$L$48,'Service Delivery'!K:K,C65)</f>
        <v>27.7</v>
      </c>
      <c r="M65" s="523">
        <f>SUMIFS('Service Delivery'!M:M,'Service Delivery'!L:L,'PPI REPORT'!$M$48,'Service Delivery'!K:K,C65)</f>
        <v>31</v>
      </c>
      <c r="N65" s="524"/>
      <c r="O65" s="269">
        <f>SUMIFS('Service Delivery'!N:N,'Service Delivery'!L:L,'PPI REPORT'!$O$48,'Service Delivery'!K:K,C65)</f>
        <v>66.3</v>
      </c>
      <c r="P65" s="208">
        <f>SUMIFS('Service Delivery'!$B$6:$B$31,'Service Delivery'!$A$6:$A$31,C65)*100</f>
        <v>36.322081575200002</v>
      </c>
      <c r="Q65" s="208">
        <f>SUMIFS('Service Delivery'!$C$6:$C$31,'Service Delivery'!$A$6:$A$31,C65)*100</f>
        <v>80.080428954399991</v>
      </c>
      <c r="R65" s="208">
        <f>SUMIFS('Service Delivery'!$E$6:$E$31,'Service Delivery'!$D$6:$D$31,C65)*100</f>
        <v>82.199966049899999</v>
      </c>
      <c r="S65" s="13"/>
      <c r="T65" s="519">
        <f>SUM(T66:U67)</f>
        <v>1114346</v>
      </c>
      <c r="U65" s="520"/>
      <c r="V65" s="577">
        <f>SUMIFS('Value for Money'!E7:E32,'Value for Money'!B7:B32,C65)</f>
        <v>875.39432098281077</v>
      </c>
      <c r="W65" s="577"/>
      <c r="X65" s="577"/>
      <c r="Y65" s="176"/>
      <c r="Z65" s="616" t="s">
        <v>85</v>
      </c>
      <c r="AA65" s="617"/>
      <c r="AB65" s="617"/>
      <c r="AC65" s="617"/>
      <c r="AD65" s="618"/>
      <c r="AE65" s="168">
        <f>ROGS!B21*1000</f>
        <v>1188600</v>
      </c>
      <c r="AF65" s="168">
        <f>ROGS!C21*1000</f>
        <v>4247300</v>
      </c>
      <c r="AG65" s="93"/>
      <c r="AH65" s="178"/>
    </row>
    <row r="66" spans="1:329" s="68" customFormat="1" ht="18.600000000000001" customHeight="1">
      <c r="A66" s="12"/>
      <c r="B66" s="103"/>
      <c r="C66" s="87"/>
      <c r="D66" s="525" t="s">
        <v>99</v>
      </c>
      <c r="E66" s="525"/>
      <c r="F66" s="526"/>
      <c r="G66" s="266">
        <f>SUMIFS('Service Delivery'!V:V,'Service Delivery'!U:U,'PPI REPORT'!$G$48,'Service Delivery'!T:T,D66)</f>
        <v>9</v>
      </c>
      <c r="H66" s="267">
        <f>SUMIFS('Service Delivery'!W:W,'Service Delivery'!U:U,'PPI REPORT'!$H$48,'Service Delivery'!T:T,D66)</f>
        <v>17.7</v>
      </c>
      <c r="I66" s="266">
        <f>SUMIFS('Service Delivery'!V:V,'Service Delivery'!U:U,'PPI REPORT'!$I$48,'Service Delivery'!T:T,D66)</f>
        <v>12.7</v>
      </c>
      <c r="J66" s="267">
        <f>SUMIFS('Service Delivery'!W:W,'Service Delivery'!U:U,'PPI REPORT'!$J$48,'Service Delivery'!T:T,D66)</f>
        <v>24.2</v>
      </c>
      <c r="K66" s="266">
        <f>SUMIFS('Service Delivery'!V:V,'Service Delivery'!U:U,'PPI REPORT'!$K$48,'Service Delivery'!T:T,D66)</f>
        <v>16.8</v>
      </c>
      <c r="L66" s="267">
        <f>SUMIFS('Service Delivery'!W:W,'Service Delivery'!U:U,'PPI REPORT'!$L$48,'Service Delivery'!T:T,D66)</f>
        <v>28.5</v>
      </c>
      <c r="M66" s="521">
        <f>SUMIFS('Service Delivery'!V:V,'Service Delivery'!U:U,'PPI REPORT'!$M$48,'Service Delivery'!T:T,D66)</f>
        <v>33.299999999999997</v>
      </c>
      <c r="N66" s="522"/>
      <c r="O66" s="267">
        <f>SUMIFS('Service Delivery'!W:W,'Service Delivery'!U:U,'PPI REPORT'!$O$48,'Service Delivery'!T:T,D66)</f>
        <v>67.900000000000006</v>
      </c>
      <c r="P66" s="207">
        <f>SUMIFS('Service Delivery'!$B$6:$B$31,'Service Delivery'!$A$6:$A$31,D66)*100</f>
        <v>36.398224476800003</v>
      </c>
      <c r="Q66" s="207">
        <f>SUMIFS('Service Delivery'!$C$6:$C$31,'Service Delivery'!$A$6:$A$31,D66)*100</f>
        <v>80.126336248699999</v>
      </c>
      <c r="R66" s="207">
        <f>SUMIFS('Service Delivery'!$E$6:$E$31,'Service Delivery'!$D$6:$D$31,D66)*100</f>
        <v>81.917329476900008</v>
      </c>
      <c r="S66" s="13"/>
      <c r="T66" s="518">
        <f>SUMIFS('Value for Money'!F:F,'Value for Money'!B:B,D66)</f>
        <v>542211</v>
      </c>
      <c r="U66" s="518"/>
      <c r="V66" s="572">
        <f>SUMIFS('Value for Money'!$E$7:$E$32,'Value for Money'!$B$7:$B$32,$D66)</f>
        <v>846.72440532622568</v>
      </c>
      <c r="W66" s="572"/>
      <c r="X66" s="572"/>
      <c r="Y66" s="176"/>
      <c r="Z66" s="600" t="s">
        <v>126</v>
      </c>
      <c r="AA66" s="505"/>
      <c r="AB66" s="505"/>
      <c r="AC66" s="505"/>
      <c r="AD66" s="543"/>
      <c r="AE66" s="620">
        <f>ROGS!B23</f>
        <v>0.27900000000000003</v>
      </c>
      <c r="AF66" s="620">
        <f>ROGS!C23</f>
        <v>0.253</v>
      </c>
      <c r="AG66" s="93"/>
      <c r="AH66" s="178"/>
    </row>
    <row r="67" spans="1:329" s="68" customFormat="1" ht="18.600000000000001" customHeight="1">
      <c r="A67" s="12"/>
      <c r="B67" s="103"/>
      <c r="C67" s="87"/>
      <c r="D67" s="525" t="s">
        <v>120</v>
      </c>
      <c r="E67" s="525"/>
      <c r="F67" s="526"/>
      <c r="G67" s="266">
        <f>SUMIFS('Service Delivery'!V:V,'Service Delivery'!U:U,'PPI REPORT'!$G$48,'Service Delivery'!T:T,D67)</f>
        <v>7.8</v>
      </c>
      <c r="H67" s="267">
        <f>SUMIFS('Service Delivery'!W:W,'Service Delivery'!U:U,'PPI REPORT'!$H$48,'Service Delivery'!T:T,D67)</f>
        <v>15</v>
      </c>
      <c r="I67" s="266">
        <f>SUMIFS('Service Delivery'!V:V,'Service Delivery'!U:U,'PPI REPORT'!$I$48,'Service Delivery'!T:T,D67)</f>
        <v>11</v>
      </c>
      <c r="J67" s="267">
        <f>SUMIFS('Service Delivery'!W:W,'Service Delivery'!U:U,'PPI REPORT'!$J$48,'Service Delivery'!T:T,D67)</f>
        <v>20.9</v>
      </c>
      <c r="K67" s="266">
        <f>SUMIFS('Service Delivery'!V:V,'Service Delivery'!U:U,'PPI REPORT'!$K$48,'Service Delivery'!T:T,D67)</f>
        <v>14.6</v>
      </c>
      <c r="L67" s="267">
        <f>SUMIFS('Service Delivery'!W:W,'Service Delivery'!U:U,'PPI REPORT'!$L$48,'Service Delivery'!T:T,D67)</f>
        <v>26.5</v>
      </c>
      <c r="M67" s="521">
        <f>SUMIFS('Service Delivery'!V:V,'Service Delivery'!U:U,'PPI REPORT'!$M$48,'Service Delivery'!T:T,D67)</f>
        <v>28.7</v>
      </c>
      <c r="N67" s="522"/>
      <c r="O67" s="267">
        <f>SUMIFS('Service Delivery'!W:W,'Service Delivery'!U:U,'PPI REPORT'!$O$48,'Service Delivery'!T:T,D67)</f>
        <v>64.400000000000006</v>
      </c>
      <c r="P67" s="207">
        <f>SUMIFS('Service Delivery'!$B$6:$B$31,'Service Delivery'!$A$6:$A$31,D67)*100</f>
        <v>36.227308602899996</v>
      </c>
      <c r="Q67" s="207">
        <f>SUMIFS('Service Delivery'!$C$6:$C$31,'Service Delivery'!$A$6:$A$31,D67)*100</f>
        <v>80.023923444900007</v>
      </c>
      <c r="R67" s="207">
        <f>SUMIFS('Service Delivery'!$E$6:$E$31,'Service Delivery'!$D$6:$D$31,D67)*100</f>
        <v>82.564740648500006</v>
      </c>
      <c r="S67" s="13"/>
      <c r="T67" s="518">
        <f>SUMIFS('Value for Money'!F:F,'Value for Money'!B:B,D67)</f>
        <v>572135</v>
      </c>
      <c r="U67" s="518"/>
      <c r="V67" s="572">
        <f>SUMIFS('Value for Money'!$E$7:$E$32,'Value for Money'!$B$7:$B$32,$D67)</f>
        <v>907.47478300334649</v>
      </c>
      <c r="W67" s="572"/>
      <c r="X67" s="572"/>
      <c r="Y67" s="176"/>
      <c r="Z67" s="600"/>
      <c r="AA67" s="505"/>
      <c r="AB67" s="505"/>
      <c r="AC67" s="505"/>
      <c r="AD67" s="543"/>
      <c r="AE67" s="620"/>
      <c r="AF67" s="620"/>
      <c r="AG67" s="93"/>
      <c r="AH67" s="178"/>
    </row>
    <row r="68" spans="1:329" s="68" customFormat="1" ht="18.600000000000001" customHeight="1">
      <c r="A68" s="12"/>
      <c r="B68" s="103"/>
      <c r="C68" s="504" t="s">
        <v>98</v>
      </c>
      <c r="D68" s="505"/>
      <c r="E68" s="505"/>
      <c r="F68" s="543"/>
      <c r="G68" s="268">
        <f>SUMIFS('Service Delivery'!M:M,'Service Delivery'!L:L,'PPI REPORT'!$G$48,'Service Delivery'!K:K,C68)</f>
        <v>9.1999999999999993</v>
      </c>
      <c r="H68" s="269">
        <f>SUMIFS('Service Delivery'!N:N,'Service Delivery'!L:L,'PPI REPORT'!$H$48,'Service Delivery'!K:K,C68)</f>
        <v>18.100000000000001</v>
      </c>
      <c r="I68" s="268">
        <f>SUMIFS('Service Delivery'!M:M,'Service Delivery'!L:L,'PPI REPORT'!$I$48,'Service Delivery'!K:K,C68)</f>
        <v>12.8</v>
      </c>
      <c r="J68" s="269">
        <f>SUMIFS('Service Delivery'!N:N,'Service Delivery'!L:L,'PPI REPORT'!$J$48,'Service Delivery'!K:K,C68)</f>
        <v>24.2</v>
      </c>
      <c r="K68" s="268">
        <f>SUMIFS('Service Delivery'!M:M,'Service Delivery'!L:L,'PPI REPORT'!$K$48,'Service Delivery'!K:K,C68)</f>
        <v>16.7</v>
      </c>
      <c r="L68" s="269">
        <f>SUMIFS('Service Delivery'!N:N,'Service Delivery'!L:L,'PPI REPORT'!$L$48,'Service Delivery'!K:K,C68)</f>
        <v>28.7</v>
      </c>
      <c r="M68" s="523">
        <f>SUMIFS('Service Delivery'!M:M,'Service Delivery'!L:L,'PPI REPORT'!$M$48,'Service Delivery'!K:K,C68)</f>
        <v>32.700000000000003</v>
      </c>
      <c r="N68" s="524"/>
      <c r="O68" s="269">
        <f>SUMIFS('Service Delivery'!N:N,'Service Delivery'!L:L,'PPI REPORT'!$O$48,'Service Delivery'!K:K,C68)</f>
        <v>68.2</v>
      </c>
      <c r="P68" s="208">
        <f>SUMIFS('Service Delivery'!$B$6:$B$31,'Service Delivery'!$A$6:$A$31,C68)*100</f>
        <v>37.971698113199999</v>
      </c>
      <c r="Q68" s="208">
        <f>SUMIFS('Service Delivery'!$C$6:$C$31,'Service Delivery'!$A$6:$A$31,C68)*100</f>
        <v>77.881773398999997</v>
      </c>
      <c r="R68" s="208">
        <f>SUMIFS('Service Delivery'!$E$6:$E$31,'Service Delivery'!$D$6:$D$31,C68)*100</f>
        <v>76.484151198199996</v>
      </c>
      <c r="S68" s="13"/>
      <c r="T68" s="519">
        <f>SUM(T69:U71)</f>
        <v>1614087</v>
      </c>
      <c r="U68" s="520"/>
      <c r="V68" s="577">
        <f>SUMIFS('Value for Money'!E7:E32,'Value for Money'!B7:B32,C68)</f>
        <v>920.86889195517904</v>
      </c>
      <c r="W68" s="577"/>
      <c r="X68" s="577"/>
      <c r="Y68" s="176"/>
      <c r="Z68" s="596" t="s">
        <v>108</v>
      </c>
      <c r="AA68" s="597"/>
      <c r="AB68" s="597"/>
      <c r="AC68" s="597"/>
      <c r="AD68" s="598"/>
      <c r="AE68" s="156">
        <f>ROGS!B25</f>
        <v>5126</v>
      </c>
      <c r="AF68" s="156">
        <f>ROGS!C25</f>
        <v>19766</v>
      </c>
      <c r="AG68" s="93"/>
      <c r="AH68" s="178"/>
    </row>
    <row r="69" spans="1:329" s="68" customFormat="1" ht="18.600000000000001" customHeight="1">
      <c r="A69" s="12"/>
      <c r="B69" s="103"/>
      <c r="C69" s="90"/>
      <c r="D69" s="525" t="s">
        <v>100</v>
      </c>
      <c r="E69" s="525"/>
      <c r="F69" s="526"/>
      <c r="G69" s="266">
        <f>SUMIFS('Service Delivery'!V:V,'Service Delivery'!U:U,'PPI REPORT'!$G$48,'Service Delivery'!T:T,D69)</f>
        <v>9.5</v>
      </c>
      <c r="H69" s="267">
        <f>SUMIFS('Service Delivery'!W:W,'Service Delivery'!U:U,'PPI REPORT'!$H$48,'Service Delivery'!T:T,D69)</f>
        <v>18.100000000000001</v>
      </c>
      <c r="I69" s="266">
        <f>SUMIFS('Service Delivery'!V:V,'Service Delivery'!U:U,'PPI REPORT'!$I$48,'Service Delivery'!T:T,D69)</f>
        <v>13.2</v>
      </c>
      <c r="J69" s="267">
        <f>SUMIFS('Service Delivery'!W:W,'Service Delivery'!U:U,'PPI REPORT'!$J$48,'Service Delivery'!T:T,D69)</f>
        <v>24.2</v>
      </c>
      <c r="K69" s="266">
        <f>SUMIFS('Service Delivery'!V:V,'Service Delivery'!U:U,'PPI REPORT'!$K$48,'Service Delivery'!T:T,D69)</f>
        <v>18.100000000000001</v>
      </c>
      <c r="L69" s="267">
        <f>SUMIFS('Service Delivery'!W:W,'Service Delivery'!U:U,'PPI REPORT'!$L$48,'Service Delivery'!T:T,D69)</f>
        <v>29.4</v>
      </c>
      <c r="M69" s="521">
        <f>SUMIFS('Service Delivery'!V:V,'Service Delivery'!U:U,'PPI REPORT'!$M$48,'Service Delivery'!T:T,D69)</f>
        <v>36</v>
      </c>
      <c r="N69" s="522"/>
      <c r="O69" s="267">
        <f>SUMIFS('Service Delivery'!W:W,'Service Delivery'!U:U,'PPI REPORT'!$O$48,'Service Delivery'!T:T,D69)</f>
        <v>70.3</v>
      </c>
      <c r="P69" s="207">
        <f>SUMIFS('Service Delivery'!$B$6:$B$31,'Service Delivery'!$A$6:$A$31,D69)*100</f>
        <v>33.301797540199999</v>
      </c>
      <c r="Q69" s="207">
        <f>SUMIFS('Service Delivery'!$C$6:$C$31,'Service Delivery'!$A$6:$A$31,D69)*100</f>
        <v>74.876847290599997</v>
      </c>
      <c r="R69" s="207">
        <f>SUMIFS('Service Delivery'!$E$6:$E$31,'Service Delivery'!$D$6:$D$31,D69)*100</f>
        <v>75.305419813399993</v>
      </c>
      <c r="S69" s="13"/>
      <c r="T69" s="518">
        <f>SUMIFS('Value for Money'!F:F,'Value for Money'!B:B,D69)</f>
        <v>601250</v>
      </c>
      <c r="U69" s="518"/>
      <c r="V69" s="572">
        <f>SUMIFS('Value for Money'!$E$7:$E$32,'Value for Money'!$B$7:$B$32,$D69)</f>
        <v>860.91796292116464</v>
      </c>
      <c r="W69" s="572"/>
      <c r="X69" s="572"/>
      <c r="Y69" s="176"/>
      <c r="Z69" s="570" t="s">
        <v>88</v>
      </c>
      <c r="AA69" s="571"/>
      <c r="AB69" s="571"/>
      <c r="AC69" s="571"/>
      <c r="AD69" s="599"/>
      <c r="AE69" s="286">
        <f>ROGS!B26</f>
        <v>0.88800000000000001</v>
      </c>
      <c r="AF69" s="286">
        <f>ROGS!C26</f>
        <v>0.81899999999999995</v>
      </c>
      <c r="AG69" s="93"/>
      <c r="AH69" s="178" t="s">
        <v>12</v>
      </c>
    </row>
    <row r="70" spans="1:329" s="68" customFormat="1" ht="18.600000000000001" customHeight="1">
      <c r="A70" s="12"/>
      <c r="B70" s="103"/>
      <c r="C70" s="90"/>
      <c r="D70" s="525" t="s">
        <v>101</v>
      </c>
      <c r="E70" s="525"/>
      <c r="F70" s="526"/>
      <c r="G70" s="266">
        <f>SUMIFS('Service Delivery'!V:V,'Service Delivery'!U:U,'PPI REPORT'!$G$48,'Service Delivery'!T:T,D70)</f>
        <v>8.4</v>
      </c>
      <c r="H70" s="267">
        <f>SUMIFS('Service Delivery'!W:W,'Service Delivery'!U:U,'PPI REPORT'!$H$48,'Service Delivery'!T:T,D70)</f>
        <v>16.100000000000001</v>
      </c>
      <c r="I70" s="266">
        <f>SUMIFS('Service Delivery'!V:V,'Service Delivery'!U:U,'PPI REPORT'!$I$48,'Service Delivery'!T:T,D70)</f>
        <v>12.3</v>
      </c>
      <c r="J70" s="267">
        <f>SUMIFS('Service Delivery'!W:W,'Service Delivery'!U:U,'PPI REPORT'!$J$48,'Service Delivery'!T:T,D70)</f>
        <v>23.8</v>
      </c>
      <c r="K70" s="266">
        <f>SUMIFS('Service Delivery'!V:V,'Service Delivery'!U:U,'PPI REPORT'!$K$48,'Service Delivery'!T:T,D70)</f>
        <v>16</v>
      </c>
      <c r="L70" s="267">
        <f>SUMIFS('Service Delivery'!W:W,'Service Delivery'!U:U,'PPI REPORT'!$L$48,'Service Delivery'!T:T,D70)</f>
        <v>27.9</v>
      </c>
      <c r="M70" s="521">
        <f>SUMIFS('Service Delivery'!V:V,'Service Delivery'!U:U,'PPI REPORT'!$M$48,'Service Delivery'!T:T,D70)</f>
        <v>31</v>
      </c>
      <c r="N70" s="522"/>
      <c r="O70" s="267">
        <f>SUMIFS('Service Delivery'!W:W,'Service Delivery'!U:U,'PPI REPORT'!$O$48,'Service Delivery'!T:T,D70)</f>
        <v>67</v>
      </c>
      <c r="P70" s="207">
        <f>SUMIFS('Service Delivery'!$B$6:$B$31,'Service Delivery'!$A$6:$A$31,D70)*100</f>
        <v>41.079812206500002</v>
      </c>
      <c r="Q70" s="207">
        <f>SUMIFS('Service Delivery'!$C$6:$C$31,'Service Delivery'!$A$6:$A$31,D70)*100</f>
        <v>80.366972477000004</v>
      </c>
      <c r="R70" s="207">
        <f>SUMIFS('Service Delivery'!$E$6:$E$31,'Service Delivery'!$D$6:$D$31,D70)*100</f>
        <v>79.733918884000005</v>
      </c>
      <c r="S70" s="13"/>
      <c r="T70" s="518">
        <f>SUMIFS('Value for Money'!F:F,'Value for Money'!B:B,D70)</f>
        <v>675481</v>
      </c>
      <c r="U70" s="518"/>
      <c r="V70" s="572">
        <f>SUMIFS('Value for Money'!$E$7:$E$32,'Value for Money'!$B$7:$B$32,$D70)</f>
        <v>986.71833236594694</v>
      </c>
      <c r="W70" s="572"/>
      <c r="X70" s="572"/>
      <c r="Y70" s="176"/>
      <c r="Z70" s="570" t="s">
        <v>89</v>
      </c>
      <c r="AA70" s="571"/>
      <c r="AB70" s="571"/>
      <c r="AC70" s="571"/>
      <c r="AD70" s="599"/>
      <c r="AE70" s="157">
        <f>ROGS!B27</f>
        <v>2.2999999999999998</v>
      </c>
      <c r="AF70" s="157">
        <f>ROGS!C27</f>
        <v>4.4000000000000004</v>
      </c>
      <c r="AG70" s="93"/>
      <c r="AH70" s="178"/>
      <c r="AI70" s="40"/>
      <c r="AJ70" s="36"/>
    </row>
    <row r="71" spans="1:329" s="68" customFormat="1" ht="18.600000000000001" customHeight="1">
      <c r="A71" s="12"/>
      <c r="B71" s="103"/>
      <c r="C71" s="90"/>
      <c r="D71" s="525" t="s">
        <v>9</v>
      </c>
      <c r="E71" s="525"/>
      <c r="F71" s="526"/>
      <c r="G71" s="266">
        <f>SUMIFS('Service Delivery'!V:V,'Service Delivery'!U:U,'PPI REPORT'!$G$48,'Service Delivery'!T:T,D71)</f>
        <v>10.1</v>
      </c>
      <c r="H71" s="267">
        <f>SUMIFS('Service Delivery'!W:W,'Service Delivery'!U:U,'PPI REPORT'!$H$48,'Service Delivery'!T:T,D71)</f>
        <v>20.3</v>
      </c>
      <c r="I71" s="266">
        <f>SUMIFS('Service Delivery'!V:V,'Service Delivery'!U:U,'PPI REPORT'!$I$48,'Service Delivery'!T:T,D71)</f>
        <v>13</v>
      </c>
      <c r="J71" s="267">
        <f>SUMIFS('Service Delivery'!W:W,'Service Delivery'!U:U,'PPI REPORT'!$J$48,'Service Delivery'!T:T,D71)</f>
        <v>24.8</v>
      </c>
      <c r="K71" s="266">
        <f>SUMIFS('Service Delivery'!V:V,'Service Delivery'!U:U,'PPI REPORT'!$K$48,'Service Delivery'!T:T,D71)</f>
        <v>15.7</v>
      </c>
      <c r="L71" s="267">
        <f>SUMIFS('Service Delivery'!W:W,'Service Delivery'!U:U,'PPI REPORT'!$L$48,'Service Delivery'!T:T,D71)</f>
        <v>28.3</v>
      </c>
      <c r="M71" s="521">
        <f>SUMIFS('Service Delivery'!V:V,'Service Delivery'!U:U,'PPI REPORT'!$M$48,'Service Delivery'!T:T,D71)</f>
        <v>30.8</v>
      </c>
      <c r="N71" s="522"/>
      <c r="O71" s="267">
        <f>SUMIFS('Service Delivery'!W:W,'Service Delivery'!U:U,'PPI REPORT'!$O$48,'Service Delivery'!T:T,D71)</f>
        <v>66.5</v>
      </c>
      <c r="P71" s="207">
        <f>SUMIFS('Service Delivery'!$B$6:$B$31,'Service Delivery'!$A$6:$A$31,D71)*100</f>
        <v>38.883632923299999</v>
      </c>
      <c r="Q71" s="207">
        <f>SUMIFS('Service Delivery'!$C$6:$C$31,'Service Delivery'!$A$6:$A$31,D71)*100</f>
        <v>78.087649402300002</v>
      </c>
      <c r="R71" s="207">
        <f>SUMIFS('Service Delivery'!$E$6:$E$31,'Service Delivery'!$D$6:$D$31,D71)*100</f>
        <v>73.403917416599995</v>
      </c>
      <c r="S71" s="13"/>
      <c r="T71" s="518">
        <f>SUMIFS('Value for Money'!F:F,'Value for Money'!B:B,D71)</f>
        <v>337356</v>
      </c>
      <c r="U71" s="518"/>
      <c r="V71" s="572">
        <f>SUMIFS('Value for Money'!$E$7:$E$32,'Value for Money'!$B$7:$B$32,$D71)</f>
        <v>915.18114885179762</v>
      </c>
      <c r="W71" s="572"/>
      <c r="X71" s="572"/>
      <c r="Y71" s="176"/>
      <c r="Z71" s="600" t="s">
        <v>90</v>
      </c>
      <c r="AA71" s="505"/>
      <c r="AB71" s="505"/>
      <c r="AC71" s="505"/>
      <c r="AD71" s="543"/>
      <c r="AE71" s="619">
        <f>ROGS!B29</f>
        <v>78.5</v>
      </c>
      <c r="AF71" s="619">
        <f>ROGS!C29</f>
        <v>63.1</v>
      </c>
      <c r="AG71" s="94"/>
      <c r="AH71" s="79"/>
    </row>
    <row r="72" spans="1:329" s="68" customFormat="1" ht="18.600000000000001" customHeight="1">
      <c r="A72" s="12"/>
      <c r="B72" s="103"/>
      <c r="C72" s="504" t="s">
        <v>102</v>
      </c>
      <c r="D72" s="505"/>
      <c r="E72" s="505"/>
      <c r="F72" s="543"/>
      <c r="G72" s="268">
        <f>SUMIFS('Service Delivery'!M:M,'Service Delivery'!L:L,'PPI REPORT'!$G$48,'Service Delivery'!K:K,C72)</f>
        <v>8.9</v>
      </c>
      <c r="H72" s="269">
        <f>SUMIFS('Service Delivery'!N:N,'Service Delivery'!L:L,'PPI REPORT'!$H$48,'Service Delivery'!K:K,C72)</f>
        <v>17.100000000000001</v>
      </c>
      <c r="I72" s="268">
        <f>SUMIFS('Service Delivery'!M:M,'Service Delivery'!L:L,'PPI REPORT'!$I$48,'Service Delivery'!K:K,C72)</f>
        <v>11.9</v>
      </c>
      <c r="J72" s="269">
        <f>SUMIFS('Service Delivery'!N:N,'Service Delivery'!L:L,'PPI REPORT'!$J$48,'Service Delivery'!K:K,C72)</f>
        <v>22.5</v>
      </c>
      <c r="K72" s="268">
        <f>SUMIFS('Service Delivery'!M:M,'Service Delivery'!L:L,'PPI REPORT'!$K$48,'Service Delivery'!K:K,C72)</f>
        <v>15.7</v>
      </c>
      <c r="L72" s="269">
        <f>SUMIFS('Service Delivery'!N:N,'Service Delivery'!L:L,'PPI REPORT'!$L$48,'Service Delivery'!K:K,C72)</f>
        <v>27.5</v>
      </c>
      <c r="M72" s="523">
        <f>SUMIFS('Service Delivery'!M:M,'Service Delivery'!L:L,'PPI REPORT'!$M$48,'Service Delivery'!K:K,C72)</f>
        <v>29.9</v>
      </c>
      <c r="N72" s="524"/>
      <c r="O72" s="269">
        <f>SUMIFS('Service Delivery'!N:N,'Service Delivery'!L:L,'PPI REPORT'!$O$48,'Service Delivery'!K:K,C72)</f>
        <v>65.7</v>
      </c>
      <c r="P72" s="208">
        <f>SUMIFS('Service Delivery'!$B$6:$B$31,'Service Delivery'!$A$6:$A$31,C72)*100</f>
        <v>40.459610027800004</v>
      </c>
      <c r="Q72" s="208">
        <f>SUMIFS('Service Delivery'!$C$6:$C$31,'Service Delivery'!$A$6:$A$31,C72)*100</f>
        <v>82.5509720246</v>
      </c>
      <c r="R72" s="208">
        <f>SUMIFS('Service Delivery'!$E$6:$E$31,'Service Delivery'!$D$6:$D$31,C72)*100</f>
        <v>74.879819021499998</v>
      </c>
      <c r="S72" s="98"/>
      <c r="T72" s="513">
        <f>T73</f>
        <v>681996</v>
      </c>
      <c r="U72" s="513"/>
      <c r="V72" s="577">
        <f>V73</f>
        <v>982.18183858871305</v>
      </c>
      <c r="W72" s="577"/>
      <c r="X72" s="577"/>
      <c r="Y72" s="176"/>
      <c r="Z72" s="600"/>
      <c r="AA72" s="505"/>
      <c r="AB72" s="505"/>
      <c r="AC72" s="505"/>
      <c r="AD72" s="543"/>
      <c r="AE72" s="619"/>
      <c r="AF72" s="619"/>
      <c r="AG72" s="94"/>
      <c r="AH72" s="79"/>
    </row>
    <row r="73" spans="1:329" s="96" customFormat="1" ht="18.600000000000001" customHeight="1" thickBot="1">
      <c r="A73" s="12"/>
      <c r="B73" s="103"/>
      <c r="C73" s="90"/>
      <c r="D73" s="541" t="s">
        <v>3</v>
      </c>
      <c r="E73" s="541"/>
      <c r="F73" s="542"/>
      <c r="G73" s="266">
        <f>SUMIFS('Service Delivery'!V:V,'Service Delivery'!U:U,'PPI REPORT'!$G$48,'Service Delivery'!T:T,D73)</f>
        <v>8.9</v>
      </c>
      <c r="H73" s="267">
        <f>SUMIFS('Service Delivery'!W:W,'Service Delivery'!U:U,'PPI REPORT'!$H$48,'Service Delivery'!T:T,D73)</f>
        <v>17.100000000000001</v>
      </c>
      <c r="I73" s="266">
        <f>SUMIFS('Service Delivery'!V:V,'Service Delivery'!U:U,'PPI REPORT'!$I$48,'Service Delivery'!T:T,D73)</f>
        <v>11.9</v>
      </c>
      <c r="J73" s="267">
        <f>SUMIFS('Service Delivery'!W:W,'Service Delivery'!U:U,'PPI REPORT'!$J$48,'Service Delivery'!T:T,D73)</f>
        <v>22.5</v>
      </c>
      <c r="K73" s="266">
        <f>SUMIFS('Service Delivery'!V:V,'Service Delivery'!U:U,'PPI REPORT'!$K$48,'Service Delivery'!T:T,D73)</f>
        <v>15.7</v>
      </c>
      <c r="L73" s="267">
        <f>SUMIFS('Service Delivery'!W:W,'Service Delivery'!U:U,'PPI REPORT'!$L$48,'Service Delivery'!T:T,D73)</f>
        <v>27.5</v>
      </c>
      <c r="M73" s="521">
        <f>SUMIFS('Service Delivery'!V:V,'Service Delivery'!U:U,'PPI REPORT'!$M$48,'Service Delivery'!T:T,D73)</f>
        <v>29.9</v>
      </c>
      <c r="N73" s="522"/>
      <c r="O73" s="267">
        <f>SUMIFS('Service Delivery'!W:W,'Service Delivery'!U:U,'PPI REPORT'!$O$48,'Service Delivery'!T:T,D73)</f>
        <v>65.7</v>
      </c>
      <c r="P73" s="209">
        <f>SUMIFS('Service Delivery'!$B$6:$B$31,'Service Delivery'!$A$6:$A$31,D73)*100</f>
        <v>40.459610027800004</v>
      </c>
      <c r="Q73" s="209">
        <f>SUMIFS('Service Delivery'!$C$6:$C$31,'Service Delivery'!$A$6:$A$31,D73)*100</f>
        <v>82.5509720246</v>
      </c>
      <c r="R73" s="209">
        <f>SUMIFS('Service Delivery'!$E$6:$E$31,'Service Delivery'!$D$6:$D$31,D73)*100</f>
        <v>74.879819021499998</v>
      </c>
      <c r="S73" s="13"/>
      <c r="T73" s="569">
        <f>SUMIFS('Value for Money'!F:F,'Value for Money'!B:B,D73)</f>
        <v>681996</v>
      </c>
      <c r="U73" s="569"/>
      <c r="V73" s="592">
        <f>SUMIFS('Value for Money'!$E$7:$E$32,'Value for Money'!$B$7:$B$32,$D73)</f>
        <v>982.18183858871305</v>
      </c>
      <c r="W73" s="592"/>
      <c r="X73" s="592"/>
      <c r="Y73" s="176"/>
      <c r="Z73" s="570"/>
      <c r="AA73" s="571"/>
      <c r="AB73" s="571"/>
      <c r="AC73" s="571"/>
      <c r="AD73" s="158"/>
      <c r="AE73" s="159"/>
      <c r="AF73" s="159"/>
      <c r="AG73" s="92"/>
      <c r="AH73" s="79"/>
      <c r="AK73" s="315"/>
    </row>
    <row r="74" spans="1:329" s="70" customFormat="1" ht="23.25" customHeight="1" thickTop="1">
      <c r="A74" s="12"/>
      <c r="B74" s="103"/>
      <c r="C74" s="573" t="s">
        <v>11</v>
      </c>
      <c r="D74" s="573"/>
      <c r="E74" s="573"/>
      <c r="F74" s="573"/>
      <c r="G74" s="253">
        <f>'Service Delivery'!H10</f>
        <v>8.6999999999999993</v>
      </c>
      <c r="H74" s="253">
        <f>'Service Delivery'!I10</f>
        <v>17.600000000000001</v>
      </c>
      <c r="I74" s="253">
        <f>'Service Delivery'!H11</f>
        <v>11.4</v>
      </c>
      <c r="J74" s="253">
        <f>'Service Delivery'!I11</f>
        <v>22.8</v>
      </c>
      <c r="K74" s="253">
        <f>'Service Delivery'!H12</f>
        <v>13.6</v>
      </c>
      <c r="L74" s="253">
        <f>'Service Delivery'!I12</f>
        <v>26.4</v>
      </c>
      <c r="M74" s="574">
        <f>'Service Delivery'!H13</f>
        <v>25.3</v>
      </c>
      <c r="N74" s="574"/>
      <c r="O74" s="253">
        <f>'Service Delivery'!I13</f>
        <v>61.5</v>
      </c>
      <c r="P74" s="253">
        <f>'Service Delivery'!B31*100</f>
        <v>46.454825705399998</v>
      </c>
      <c r="Q74" s="253">
        <f>'Service Delivery'!C31*100</f>
        <v>82.95391832220001</v>
      </c>
      <c r="R74" s="253">
        <f>'Service Delivery'!E31*100</f>
        <v>76.546028138099999</v>
      </c>
      <c r="S74" s="127"/>
      <c r="T74" s="575">
        <f>'Value for Money'!F32</f>
        <v>5460420</v>
      </c>
      <c r="U74" s="576"/>
      <c r="V74" s="593">
        <f>SUMIFS('Value for Money'!$E$7:$E$32,'Value for Money'!$B$7:$B$32,$C74)</f>
        <v>989.55419413977268</v>
      </c>
      <c r="W74" s="594"/>
      <c r="X74" s="595"/>
      <c r="Y74" s="177"/>
      <c r="Z74" s="566"/>
      <c r="AA74" s="567"/>
      <c r="AB74" s="567"/>
      <c r="AC74" s="568"/>
      <c r="AD74" s="78"/>
      <c r="AE74" s="78"/>
      <c r="AF74" s="78"/>
      <c r="AG74" s="92"/>
      <c r="AH74" s="79"/>
    </row>
    <row r="75" spans="1:329" s="185" customFormat="1" ht="15" customHeight="1">
      <c r="A75" s="591" t="s">
        <v>12</v>
      </c>
      <c r="B75" s="591"/>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row>
    <row r="76" spans="1:329" s="185" customFormat="1" ht="10.15" customHeight="1">
      <c r="A76" s="591"/>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row>
    <row r="77" spans="1:329" s="185" customFormat="1" ht="15" customHeight="1">
      <c r="A77" s="591"/>
      <c r="B77" s="591"/>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row>
    <row r="78" spans="1:329" s="185" customFormat="1" ht="15" customHeight="1">
      <c r="A78" s="591"/>
      <c r="B78" s="591"/>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row>
    <row r="79" spans="1:329" s="15" customFormat="1" ht="15" customHeight="1">
      <c r="A79" s="591"/>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J79" s="316"/>
    </row>
    <row r="80" spans="1:329" s="15" customFormat="1" ht="15" customHeight="1">
      <c r="A80" s="591"/>
      <c r="B80" s="591"/>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LJ80" s="204">
        <v>1</v>
      </c>
      <c r="LK80" s="206" t="s">
        <v>64</v>
      </c>
      <c r="LL80" s="206"/>
      <c r="LM80" s="206"/>
      <c r="LN80" s="206"/>
      <c r="LO80" s="206"/>
      <c r="LP80" s="206"/>
      <c r="LQ80" s="206"/>
    </row>
    <row r="81" spans="1:329 4383:5119 5151:6143 6175:7167 7199:8191 8223:9215 9247:10239 10271:11263 11295:12287 12319:13311 13343:14335 14367:15359 15391:16351" s="15" customFormat="1" ht="15" customHeight="1">
      <c r="A81" s="591"/>
      <c r="B81" s="591"/>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LJ81" s="205"/>
      <c r="LK81" s="206" t="s">
        <v>65</v>
      </c>
      <c r="LL81" s="206"/>
      <c r="LM81" s="206"/>
      <c r="LN81" s="206"/>
      <c r="LO81" s="206"/>
      <c r="LP81" s="206"/>
      <c r="LQ81" s="206"/>
    </row>
    <row r="82" spans="1:329 4383:5119 5151:6143 6175:7167 7199:8191 8223:9215 9247:10239 10271:11263 11295:12287 12319:13311 13343:14335 14367:15359 15391:16351" s="15" customFormat="1" ht="15" customHeight="1">
      <c r="A82" s="591"/>
      <c r="B82" s="591"/>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row>
    <row r="83" spans="1:329 4383:5119 5151:6143 6175:7167 7199:8191 8223:9215 9247:10239 10271:11263 11295:12287 12319:13311 13343:14335 14367:15359 15391:16351" s="15" customFormat="1" ht="15" customHeight="1">
      <c r="A83" s="591"/>
      <c r="B83" s="591"/>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row>
    <row r="84" spans="1:329 4383:5119 5151:6143 6175:7167 7199:8191 8223:9215 9247:10239 10271:11263 11295:12287 12319:13311 13343:14335 14367:15359 15391:16351" s="15" customFormat="1" ht="15" customHeight="1">
      <c r="A84" s="591"/>
      <c r="B84" s="591"/>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row>
    <row r="85" spans="1:329 4383:5119 5151:6143 6175:7167 7199:8191 8223:9215 9247:10239 10271:11263 11295:12287 12319:13311 13343:14335 14367:15359 15391:16351" s="15" customFormat="1" ht="11.45" customHeight="1">
      <c r="A85" s="591"/>
      <c r="B85" s="591"/>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row>
    <row r="86" spans="1:329 4383:5119 5151:6143 6175:7167 7199:8191 8223:9215 9247:10239 10271:11263 11295:12287 12319:13311 13343:14335 14367:15359 15391:16351" s="1" customFormat="1" ht="15" customHeight="1">
      <c r="A86" s="549" t="s">
        <v>63</v>
      </c>
      <c r="B86" s="549"/>
      <c r="C86" s="549"/>
      <c r="D86" s="549"/>
      <c r="E86" s="549"/>
      <c r="F86" s="549"/>
      <c r="G86" s="549"/>
      <c r="H86" s="549"/>
      <c r="I86" s="549"/>
      <c r="J86" s="549"/>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11"/>
      <c r="AJ86" s="11"/>
      <c r="AK86" s="11"/>
      <c r="AL86" s="11"/>
      <c r="AM86" s="10"/>
    </row>
    <row r="87" spans="1:329 4383:5119 5151:6143 6175:7167 7199:8191 8223:9215 9247:10239 10271:11263 11295:12287 12319:13311 13343:14335 14367:15359 15391:16351" s="1" customFormat="1" ht="31.5" customHeight="1">
      <c r="A87" s="549"/>
      <c r="B87" s="54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11"/>
      <c r="AJ87" s="11"/>
      <c r="AK87" s="11"/>
      <c r="AL87" s="11"/>
      <c r="AM87" s="10"/>
      <c r="FLO87" s="1" t="s">
        <v>63</v>
      </c>
      <c r="FMU87" s="1" t="s">
        <v>63</v>
      </c>
      <c r="FOA87" s="1" t="s">
        <v>63</v>
      </c>
      <c r="FPG87" s="1" t="s">
        <v>63</v>
      </c>
      <c r="FQM87" s="1" t="s">
        <v>63</v>
      </c>
      <c r="FRS87" s="1" t="s">
        <v>63</v>
      </c>
      <c r="FSY87" s="1" t="s">
        <v>63</v>
      </c>
      <c r="FUE87" s="1" t="s">
        <v>63</v>
      </c>
      <c r="FVK87" s="1" t="s">
        <v>63</v>
      </c>
      <c r="FWQ87" s="1" t="s">
        <v>63</v>
      </c>
      <c r="FXW87" s="1" t="s">
        <v>63</v>
      </c>
      <c r="FZC87" s="1" t="s">
        <v>63</v>
      </c>
      <c r="GAI87" s="1" t="s">
        <v>63</v>
      </c>
      <c r="GBO87" s="1" t="s">
        <v>63</v>
      </c>
      <c r="GCU87" s="1" t="s">
        <v>63</v>
      </c>
      <c r="GEA87" s="1" t="s">
        <v>63</v>
      </c>
      <c r="GFG87" s="1" t="s">
        <v>63</v>
      </c>
      <c r="GGM87" s="1" t="s">
        <v>63</v>
      </c>
      <c r="GHS87" s="1" t="s">
        <v>63</v>
      </c>
      <c r="GIY87" s="1" t="s">
        <v>63</v>
      </c>
      <c r="GKE87" s="1" t="s">
        <v>63</v>
      </c>
      <c r="GLK87" s="1" t="s">
        <v>63</v>
      </c>
      <c r="GMQ87" s="1" t="s">
        <v>63</v>
      </c>
      <c r="GNW87" s="1" t="s">
        <v>63</v>
      </c>
      <c r="GPC87" s="1" t="s">
        <v>63</v>
      </c>
      <c r="GQI87" s="1" t="s">
        <v>63</v>
      </c>
      <c r="GRO87" s="1" t="s">
        <v>63</v>
      </c>
      <c r="GSU87" s="1" t="s">
        <v>63</v>
      </c>
      <c r="GUA87" s="1" t="s">
        <v>63</v>
      </c>
      <c r="GVG87" s="1" t="s">
        <v>63</v>
      </c>
      <c r="GWM87" s="1" t="s">
        <v>63</v>
      </c>
      <c r="GXS87" s="1" t="s">
        <v>63</v>
      </c>
      <c r="GYY87" s="1" t="s">
        <v>63</v>
      </c>
      <c r="HAE87" s="1" t="s">
        <v>63</v>
      </c>
      <c r="HBK87" s="1" t="s">
        <v>63</v>
      </c>
      <c r="HCQ87" s="1" t="s">
        <v>63</v>
      </c>
      <c r="HDW87" s="1" t="s">
        <v>63</v>
      </c>
      <c r="HFC87" s="1" t="s">
        <v>63</v>
      </c>
      <c r="HGI87" s="1" t="s">
        <v>63</v>
      </c>
      <c r="HHO87" s="1" t="s">
        <v>63</v>
      </c>
      <c r="HIU87" s="1" t="s">
        <v>63</v>
      </c>
      <c r="HKA87" s="1" t="s">
        <v>63</v>
      </c>
      <c r="HLG87" s="1" t="s">
        <v>63</v>
      </c>
      <c r="HMM87" s="1" t="s">
        <v>63</v>
      </c>
      <c r="HNS87" s="1" t="s">
        <v>63</v>
      </c>
      <c r="HOY87" s="1" t="s">
        <v>63</v>
      </c>
      <c r="HQE87" s="1" t="s">
        <v>63</v>
      </c>
      <c r="HRK87" s="1" t="s">
        <v>63</v>
      </c>
      <c r="HSQ87" s="1" t="s">
        <v>63</v>
      </c>
      <c r="HTW87" s="1" t="s">
        <v>63</v>
      </c>
      <c r="HVC87" s="1" t="s">
        <v>63</v>
      </c>
      <c r="HWI87" s="1" t="s">
        <v>63</v>
      </c>
      <c r="HXO87" s="1" t="s">
        <v>63</v>
      </c>
      <c r="HYU87" s="1" t="s">
        <v>63</v>
      </c>
      <c r="IAA87" s="1" t="s">
        <v>63</v>
      </c>
      <c r="IBG87" s="1" t="s">
        <v>63</v>
      </c>
      <c r="ICM87" s="1" t="s">
        <v>63</v>
      </c>
      <c r="IDS87" s="1" t="s">
        <v>63</v>
      </c>
      <c r="IEY87" s="1" t="s">
        <v>63</v>
      </c>
      <c r="IGE87" s="1" t="s">
        <v>63</v>
      </c>
      <c r="IHK87" s="1" t="s">
        <v>63</v>
      </c>
      <c r="IIQ87" s="1" t="s">
        <v>63</v>
      </c>
      <c r="IJW87" s="1" t="s">
        <v>63</v>
      </c>
      <c r="ILC87" s="1" t="s">
        <v>63</v>
      </c>
      <c r="IMI87" s="1" t="s">
        <v>63</v>
      </c>
      <c r="INO87" s="1" t="s">
        <v>63</v>
      </c>
      <c r="IOU87" s="1" t="s">
        <v>63</v>
      </c>
      <c r="IQA87" s="1" t="s">
        <v>63</v>
      </c>
      <c r="IRG87" s="1" t="s">
        <v>63</v>
      </c>
      <c r="ISM87" s="1" t="s">
        <v>63</v>
      </c>
      <c r="ITS87" s="1" t="s">
        <v>63</v>
      </c>
      <c r="IUY87" s="1" t="s">
        <v>63</v>
      </c>
      <c r="IWE87" s="1" t="s">
        <v>63</v>
      </c>
      <c r="IXK87" s="1" t="s">
        <v>63</v>
      </c>
      <c r="IYQ87" s="1" t="s">
        <v>63</v>
      </c>
      <c r="IZW87" s="1" t="s">
        <v>63</v>
      </c>
      <c r="JBC87" s="1" t="s">
        <v>63</v>
      </c>
      <c r="JCI87" s="1" t="s">
        <v>63</v>
      </c>
      <c r="JDO87" s="1" t="s">
        <v>63</v>
      </c>
      <c r="JEU87" s="1" t="s">
        <v>63</v>
      </c>
      <c r="JGA87" s="1" t="s">
        <v>63</v>
      </c>
      <c r="JHG87" s="1" t="s">
        <v>63</v>
      </c>
      <c r="JIM87" s="1" t="s">
        <v>63</v>
      </c>
      <c r="JJS87" s="1" t="s">
        <v>63</v>
      </c>
      <c r="JKY87" s="1" t="s">
        <v>63</v>
      </c>
      <c r="JME87" s="1" t="s">
        <v>63</v>
      </c>
      <c r="JNK87" s="1" t="s">
        <v>63</v>
      </c>
      <c r="JOQ87" s="1" t="s">
        <v>63</v>
      </c>
      <c r="JPW87" s="1" t="s">
        <v>63</v>
      </c>
      <c r="JRC87" s="1" t="s">
        <v>63</v>
      </c>
      <c r="JSI87" s="1" t="s">
        <v>63</v>
      </c>
      <c r="JTO87" s="1" t="s">
        <v>63</v>
      </c>
      <c r="JUU87" s="1" t="s">
        <v>63</v>
      </c>
      <c r="JWA87" s="1" t="s">
        <v>63</v>
      </c>
      <c r="JXG87" s="1" t="s">
        <v>63</v>
      </c>
      <c r="JYM87" s="1" t="s">
        <v>63</v>
      </c>
      <c r="JZS87" s="1" t="s">
        <v>63</v>
      </c>
      <c r="KAY87" s="1" t="s">
        <v>63</v>
      </c>
      <c r="KCE87" s="1" t="s">
        <v>63</v>
      </c>
      <c r="KDK87" s="1" t="s">
        <v>63</v>
      </c>
      <c r="KEQ87" s="1" t="s">
        <v>63</v>
      </c>
      <c r="KFW87" s="1" t="s">
        <v>63</v>
      </c>
      <c r="KHC87" s="1" t="s">
        <v>63</v>
      </c>
      <c r="KII87" s="1" t="s">
        <v>63</v>
      </c>
      <c r="KJO87" s="1" t="s">
        <v>63</v>
      </c>
      <c r="KKU87" s="1" t="s">
        <v>63</v>
      </c>
      <c r="KMA87" s="1" t="s">
        <v>63</v>
      </c>
      <c r="KNG87" s="1" t="s">
        <v>63</v>
      </c>
      <c r="KOM87" s="1" t="s">
        <v>63</v>
      </c>
      <c r="KPS87" s="1" t="s">
        <v>63</v>
      </c>
      <c r="KQY87" s="1" t="s">
        <v>63</v>
      </c>
      <c r="KSE87" s="1" t="s">
        <v>63</v>
      </c>
      <c r="KTK87" s="1" t="s">
        <v>63</v>
      </c>
      <c r="KUQ87" s="1" t="s">
        <v>63</v>
      </c>
      <c r="KVW87" s="1" t="s">
        <v>63</v>
      </c>
      <c r="KXC87" s="1" t="s">
        <v>63</v>
      </c>
      <c r="KYI87" s="1" t="s">
        <v>63</v>
      </c>
      <c r="KZO87" s="1" t="s">
        <v>63</v>
      </c>
      <c r="LAU87" s="1" t="s">
        <v>63</v>
      </c>
      <c r="LCA87" s="1" t="s">
        <v>63</v>
      </c>
      <c r="LDG87" s="1" t="s">
        <v>63</v>
      </c>
      <c r="LEM87" s="1" t="s">
        <v>63</v>
      </c>
      <c r="LFS87" s="1" t="s">
        <v>63</v>
      </c>
      <c r="LGY87" s="1" t="s">
        <v>63</v>
      </c>
      <c r="LIE87" s="1" t="s">
        <v>63</v>
      </c>
      <c r="LJK87" s="1" t="s">
        <v>63</v>
      </c>
      <c r="LKQ87" s="1" t="s">
        <v>63</v>
      </c>
      <c r="LLW87" s="1" t="s">
        <v>63</v>
      </c>
      <c r="LNC87" s="1" t="s">
        <v>63</v>
      </c>
      <c r="LOI87" s="1" t="s">
        <v>63</v>
      </c>
      <c r="LPO87" s="1" t="s">
        <v>63</v>
      </c>
      <c r="LQU87" s="1" t="s">
        <v>63</v>
      </c>
      <c r="LSA87" s="1" t="s">
        <v>63</v>
      </c>
      <c r="LTG87" s="1" t="s">
        <v>63</v>
      </c>
      <c r="LUM87" s="1" t="s">
        <v>63</v>
      </c>
      <c r="LVS87" s="1" t="s">
        <v>63</v>
      </c>
      <c r="LWY87" s="1" t="s">
        <v>63</v>
      </c>
      <c r="LYE87" s="1" t="s">
        <v>63</v>
      </c>
      <c r="LZK87" s="1" t="s">
        <v>63</v>
      </c>
      <c r="MAQ87" s="1" t="s">
        <v>63</v>
      </c>
      <c r="MBW87" s="1" t="s">
        <v>63</v>
      </c>
      <c r="MDC87" s="1" t="s">
        <v>63</v>
      </c>
      <c r="MEI87" s="1" t="s">
        <v>63</v>
      </c>
      <c r="MFO87" s="1" t="s">
        <v>63</v>
      </c>
      <c r="MGU87" s="1" t="s">
        <v>63</v>
      </c>
      <c r="MIA87" s="1" t="s">
        <v>63</v>
      </c>
      <c r="MJG87" s="1" t="s">
        <v>63</v>
      </c>
      <c r="MKM87" s="1" t="s">
        <v>63</v>
      </c>
      <c r="MLS87" s="1" t="s">
        <v>63</v>
      </c>
      <c r="MMY87" s="1" t="s">
        <v>63</v>
      </c>
      <c r="MOE87" s="1" t="s">
        <v>63</v>
      </c>
      <c r="MPK87" s="1" t="s">
        <v>63</v>
      </c>
      <c r="MQQ87" s="1" t="s">
        <v>63</v>
      </c>
      <c r="MRW87" s="1" t="s">
        <v>63</v>
      </c>
      <c r="MTC87" s="1" t="s">
        <v>63</v>
      </c>
      <c r="MUI87" s="1" t="s">
        <v>63</v>
      </c>
      <c r="MVO87" s="1" t="s">
        <v>63</v>
      </c>
      <c r="MWU87" s="1" t="s">
        <v>63</v>
      </c>
      <c r="MYA87" s="1" t="s">
        <v>63</v>
      </c>
      <c r="MZG87" s="1" t="s">
        <v>63</v>
      </c>
      <c r="NAM87" s="1" t="s">
        <v>63</v>
      </c>
      <c r="NBS87" s="1" t="s">
        <v>63</v>
      </c>
      <c r="NCY87" s="1" t="s">
        <v>63</v>
      </c>
      <c r="NEE87" s="1" t="s">
        <v>63</v>
      </c>
      <c r="NFK87" s="1" t="s">
        <v>63</v>
      </c>
      <c r="NGQ87" s="1" t="s">
        <v>63</v>
      </c>
      <c r="NHW87" s="1" t="s">
        <v>63</v>
      </c>
      <c r="NJC87" s="1" t="s">
        <v>63</v>
      </c>
      <c r="NKI87" s="1" t="s">
        <v>63</v>
      </c>
      <c r="NLO87" s="1" t="s">
        <v>63</v>
      </c>
      <c r="NMU87" s="1" t="s">
        <v>63</v>
      </c>
      <c r="NOA87" s="1" t="s">
        <v>63</v>
      </c>
      <c r="NPG87" s="1" t="s">
        <v>63</v>
      </c>
      <c r="NQM87" s="1" t="s">
        <v>63</v>
      </c>
      <c r="NRS87" s="1" t="s">
        <v>63</v>
      </c>
      <c r="NSY87" s="1" t="s">
        <v>63</v>
      </c>
      <c r="NUE87" s="1" t="s">
        <v>63</v>
      </c>
      <c r="NVK87" s="1" t="s">
        <v>63</v>
      </c>
      <c r="NWQ87" s="1" t="s">
        <v>63</v>
      </c>
      <c r="NXW87" s="1" t="s">
        <v>63</v>
      </c>
      <c r="NZC87" s="1" t="s">
        <v>63</v>
      </c>
      <c r="OAI87" s="1" t="s">
        <v>63</v>
      </c>
      <c r="OBO87" s="1" t="s">
        <v>63</v>
      </c>
      <c r="OCU87" s="1" t="s">
        <v>63</v>
      </c>
      <c r="OEA87" s="1" t="s">
        <v>63</v>
      </c>
      <c r="OFG87" s="1" t="s">
        <v>63</v>
      </c>
      <c r="OGM87" s="1" t="s">
        <v>63</v>
      </c>
      <c r="OHS87" s="1" t="s">
        <v>63</v>
      </c>
      <c r="OIY87" s="1" t="s">
        <v>63</v>
      </c>
      <c r="OKE87" s="1" t="s">
        <v>63</v>
      </c>
      <c r="OLK87" s="1" t="s">
        <v>63</v>
      </c>
      <c r="OMQ87" s="1" t="s">
        <v>63</v>
      </c>
      <c r="ONW87" s="1" t="s">
        <v>63</v>
      </c>
      <c r="OPC87" s="1" t="s">
        <v>63</v>
      </c>
      <c r="OQI87" s="1" t="s">
        <v>63</v>
      </c>
      <c r="ORO87" s="1" t="s">
        <v>63</v>
      </c>
      <c r="OSU87" s="1" t="s">
        <v>63</v>
      </c>
      <c r="OUA87" s="1" t="s">
        <v>63</v>
      </c>
      <c r="OVG87" s="1" t="s">
        <v>63</v>
      </c>
      <c r="OWM87" s="1" t="s">
        <v>63</v>
      </c>
      <c r="OXS87" s="1" t="s">
        <v>63</v>
      </c>
      <c r="OYY87" s="1" t="s">
        <v>63</v>
      </c>
      <c r="PAE87" s="1" t="s">
        <v>63</v>
      </c>
      <c r="PBK87" s="1" t="s">
        <v>63</v>
      </c>
      <c r="PCQ87" s="1" t="s">
        <v>63</v>
      </c>
      <c r="PDW87" s="1" t="s">
        <v>63</v>
      </c>
      <c r="PFC87" s="1" t="s">
        <v>63</v>
      </c>
      <c r="PGI87" s="1" t="s">
        <v>63</v>
      </c>
      <c r="PHO87" s="1" t="s">
        <v>63</v>
      </c>
      <c r="PIU87" s="1" t="s">
        <v>63</v>
      </c>
      <c r="PKA87" s="1" t="s">
        <v>63</v>
      </c>
      <c r="PLG87" s="1" t="s">
        <v>63</v>
      </c>
      <c r="PMM87" s="1" t="s">
        <v>63</v>
      </c>
      <c r="PNS87" s="1" t="s">
        <v>63</v>
      </c>
      <c r="POY87" s="1" t="s">
        <v>63</v>
      </c>
      <c r="PQE87" s="1" t="s">
        <v>63</v>
      </c>
      <c r="PRK87" s="1" t="s">
        <v>63</v>
      </c>
      <c r="PSQ87" s="1" t="s">
        <v>63</v>
      </c>
      <c r="PTW87" s="1" t="s">
        <v>63</v>
      </c>
      <c r="PVC87" s="1" t="s">
        <v>63</v>
      </c>
      <c r="PWI87" s="1" t="s">
        <v>63</v>
      </c>
      <c r="PXO87" s="1" t="s">
        <v>63</v>
      </c>
      <c r="PYU87" s="1" t="s">
        <v>63</v>
      </c>
      <c r="QAA87" s="1" t="s">
        <v>63</v>
      </c>
      <c r="QBG87" s="1" t="s">
        <v>63</v>
      </c>
      <c r="QCM87" s="1" t="s">
        <v>63</v>
      </c>
      <c r="QDS87" s="1" t="s">
        <v>63</v>
      </c>
      <c r="QEY87" s="1" t="s">
        <v>63</v>
      </c>
      <c r="QGE87" s="1" t="s">
        <v>63</v>
      </c>
      <c r="QHK87" s="1" t="s">
        <v>63</v>
      </c>
      <c r="QIQ87" s="1" t="s">
        <v>63</v>
      </c>
      <c r="QJW87" s="1" t="s">
        <v>63</v>
      </c>
      <c r="QLC87" s="1" t="s">
        <v>63</v>
      </c>
      <c r="QMI87" s="1" t="s">
        <v>63</v>
      </c>
      <c r="QNO87" s="1" t="s">
        <v>63</v>
      </c>
      <c r="QOU87" s="1" t="s">
        <v>63</v>
      </c>
      <c r="QQA87" s="1" t="s">
        <v>63</v>
      </c>
      <c r="QRG87" s="1" t="s">
        <v>63</v>
      </c>
      <c r="QSM87" s="1" t="s">
        <v>63</v>
      </c>
      <c r="QTS87" s="1" t="s">
        <v>63</v>
      </c>
      <c r="QUY87" s="1" t="s">
        <v>63</v>
      </c>
      <c r="QWE87" s="1" t="s">
        <v>63</v>
      </c>
      <c r="QXK87" s="1" t="s">
        <v>63</v>
      </c>
      <c r="QYQ87" s="1" t="s">
        <v>63</v>
      </c>
      <c r="QZW87" s="1" t="s">
        <v>63</v>
      </c>
      <c r="RBC87" s="1" t="s">
        <v>63</v>
      </c>
      <c r="RCI87" s="1" t="s">
        <v>63</v>
      </c>
      <c r="RDO87" s="1" t="s">
        <v>63</v>
      </c>
      <c r="REU87" s="1" t="s">
        <v>63</v>
      </c>
      <c r="RGA87" s="1" t="s">
        <v>63</v>
      </c>
      <c r="RHG87" s="1" t="s">
        <v>63</v>
      </c>
      <c r="RIM87" s="1" t="s">
        <v>63</v>
      </c>
      <c r="RJS87" s="1" t="s">
        <v>63</v>
      </c>
      <c r="RKY87" s="1" t="s">
        <v>63</v>
      </c>
      <c r="RME87" s="1" t="s">
        <v>63</v>
      </c>
      <c r="RNK87" s="1" t="s">
        <v>63</v>
      </c>
      <c r="ROQ87" s="1" t="s">
        <v>63</v>
      </c>
      <c r="RPW87" s="1" t="s">
        <v>63</v>
      </c>
      <c r="RRC87" s="1" t="s">
        <v>63</v>
      </c>
      <c r="RSI87" s="1" t="s">
        <v>63</v>
      </c>
      <c r="RTO87" s="1" t="s">
        <v>63</v>
      </c>
      <c r="RUU87" s="1" t="s">
        <v>63</v>
      </c>
      <c r="RWA87" s="1" t="s">
        <v>63</v>
      </c>
      <c r="RXG87" s="1" t="s">
        <v>63</v>
      </c>
      <c r="RYM87" s="1" t="s">
        <v>63</v>
      </c>
      <c r="RZS87" s="1" t="s">
        <v>63</v>
      </c>
      <c r="SAY87" s="1" t="s">
        <v>63</v>
      </c>
      <c r="SCE87" s="1" t="s">
        <v>63</v>
      </c>
      <c r="SDK87" s="1" t="s">
        <v>63</v>
      </c>
      <c r="SEQ87" s="1" t="s">
        <v>63</v>
      </c>
      <c r="SFW87" s="1" t="s">
        <v>63</v>
      </c>
      <c r="SHC87" s="1" t="s">
        <v>63</v>
      </c>
      <c r="SII87" s="1" t="s">
        <v>63</v>
      </c>
      <c r="SJO87" s="1" t="s">
        <v>63</v>
      </c>
      <c r="SKU87" s="1" t="s">
        <v>63</v>
      </c>
      <c r="SMA87" s="1" t="s">
        <v>63</v>
      </c>
      <c r="SNG87" s="1" t="s">
        <v>63</v>
      </c>
      <c r="SOM87" s="1" t="s">
        <v>63</v>
      </c>
      <c r="SPS87" s="1" t="s">
        <v>63</v>
      </c>
      <c r="SQY87" s="1" t="s">
        <v>63</v>
      </c>
      <c r="SSE87" s="1" t="s">
        <v>63</v>
      </c>
      <c r="STK87" s="1" t="s">
        <v>63</v>
      </c>
      <c r="SUQ87" s="1" t="s">
        <v>63</v>
      </c>
      <c r="SVW87" s="1" t="s">
        <v>63</v>
      </c>
      <c r="SXC87" s="1" t="s">
        <v>63</v>
      </c>
      <c r="SYI87" s="1" t="s">
        <v>63</v>
      </c>
      <c r="SZO87" s="1" t="s">
        <v>63</v>
      </c>
      <c r="TAU87" s="1" t="s">
        <v>63</v>
      </c>
      <c r="TCA87" s="1" t="s">
        <v>63</v>
      </c>
      <c r="TDG87" s="1" t="s">
        <v>63</v>
      </c>
      <c r="TEM87" s="1" t="s">
        <v>63</v>
      </c>
      <c r="TFS87" s="1" t="s">
        <v>63</v>
      </c>
      <c r="TGY87" s="1" t="s">
        <v>63</v>
      </c>
      <c r="TIE87" s="1" t="s">
        <v>63</v>
      </c>
      <c r="TJK87" s="1" t="s">
        <v>63</v>
      </c>
      <c r="TKQ87" s="1" t="s">
        <v>63</v>
      </c>
      <c r="TLW87" s="1" t="s">
        <v>63</v>
      </c>
      <c r="TNC87" s="1" t="s">
        <v>63</v>
      </c>
      <c r="TOI87" s="1" t="s">
        <v>63</v>
      </c>
      <c r="TPO87" s="1" t="s">
        <v>63</v>
      </c>
      <c r="TQU87" s="1" t="s">
        <v>63</v>
      </c>
      <c r="TSA87" s="1" t="s">
        <v>63</v>
      </c>
      <c r="TTG87" s="1" t="s">
        <v>63</v>
      </c>
      <c r="TUM87" s="1" t="s">
        <v>63</v>
      </c>
      <c r="TVS87" s="1" t="s">
        <v>63</v>
      </c>
      <c r="TWY87" s="1" t="s">
        <v>63</v>
      </c>
      <c r="TYE87" s="1" t="s">
        <v>63</v>
      </c>
      <c r="TZK87" s="1" t="s">
        <v>63</v>
      </c>
      <c r="UAQ87" s="1" t="s">
        <v>63</v>
      </c>
      <c r="UBW87" s="1" t="s">
        <v>63</v>
      </c>
      <c r="UDC87" s="1" t="s">
        <v>63</v>
      </c>
      <c r="UEI87" s="1" t="s">
        <v>63</v>
      </c>
      <c r="UFO87" s="1" t="s">
        <v>63</v>
      </c>
      <c r="UGU87" s="1" t="s">
        <v>63</v>
      </c>
      <c r="UIA87" s="1" t="s">
        <v>63</v>
      </c>
      <c r="UJG87" s="1" t="s">
        <v>63</v>
      </c>
      <c r="UKM87" s="1" t="s">
        <v>63</v>
      </c>
      <c r="ULS87" s="1" t="s">
        <v>63</v>
      </c>
      <c r="UMY87" s="1" t="s">
        <v>63</v>
      </c>
      <c r="UOE87" s="1" t="s">
        <v>63</v>
      </c>
      <c r="UPK87" s="1" t="s">
        <v>63</v>
      </c>
      <c r="UQQ87" s="1" t="s">
        <v>63</v>
      </c>
      <c r="URW87" s="1" t="s">
        <v>63</v>
      </c>
      <c r="UTC87" s="1" t="s">
        <v>63</v>
      </c>
      <c r="UUI87" s="1" t="s">
        <v>63</v>
      </c>
      <c r="UVO87" s="1" t="s">
        <v>63</v>
      </c>
      <c r="UWU87" s="1" t="s">
        <v>63</v>
      </c>
      <c r="UYA87" s="1" t="s">
        <v>63</v>
      </c>
      <c r="UZG87" s="1" t="s">
        <v>63</v>
      </c>
      <c r="VAM87" s="1" t="s">
        <v>63</v>
      </c>
      <c r="VBS87" s="1" t="s">
        <v>63</v>
      </c>
      <c r="VCY87" s="1" t="s">
        <v>63</v>
      </c>
      <c r="VEE87" s="1" t="s">
        <v>63</v>
      </c>
      <c r="VFK87" s="1" t="s">
        <v>63</v>
      </c>
      <c r="VGQ87" s="1" t="s">
        <v>63</v>
      </c>
      <c r="VHW87" s="1" t="s">
        <v>63</v>
      </c>
      <c r="VJC87" s="1" t="s">
        <v>63</v>
      </c>
      <c r="VKI87" s="1" t="s">
        <v>63</v>
      </c>
      <c r="VLO87" s="1" t="s">
        <v>63</v>
      </c>
      <c r="VMU87" s="1" t="s">
        <v>63</v>
      </c>
      <c r="VOA87" s="1" t="s">
        <v>63</v>
      </c>
      <c r="VPG87" s="1" t="s">
        <v>63</v>
      </c>
      <c r="VQM87" s="1" t="s">
        <v>63</v>
      </c>
      <c r="VRS87" s="1" t="s">
        <v>63</v>
      </c>
      <c r="VSY87" s="1" t="s">
        <v>63</v>
      </c>
      <c r="VUE87" s="1" t="s">
        <v>63</v>
      </c>
      <c r="VVK87" s="1" t="s">
        <v>63</v>
      </c>
      <c r="VWQ87" s="1" t="s">
        <v>63</v>
      </c>
      <c r="VXW87" s="1" t="s">
        <v>63</v>
      </c>
      <c r="VZC87" s="1" t="s">
        <v>63</v>
      </c>
      <c r="WAI87" s="1" t="s">
        <v>63</v>
      </c>
      <c r="WBO87" s="1" t="s">
        <v>63</v>
      </c>
      <c r="WCU87" s="1" t="s">
        <v>63</v>
      </c>
      <c r="WEA87" s="1" t="s">
        <v>63</v>
      </c>
      <c r="WFG87" s="1" t="s">
        <v>63</v>
      </c>
      <c r="WGM87" s="1" t="s">
        <v>63</v>
      </c>
      <c r="WHS87" s="1" t="s">
        <v>63</v>
      </c>
      <c r="WIY87" s="1" t="s">
        <v>63</v>
      </c>
      <c r="WKE87" s="1" t="s">
        <v>63</v>
      </c>
      <c r="WLK87" s="1" t="s">
        <v>63</v>
      </c>
      <c r="WMQ87" s="1" t="s">
        <v>63</v>
      </c>
      <c r="WNW87" s="1" t="s">
        <v>63</v>
      </c>
      <c r="WPC87" s="1" t="s">
        <v>63</v>
      </c>
      <c r="WQI87" s="1" t="s">
        <v>63</v>
      </c>
      <c r="WRO87" s="1" t="s">
        <v>63</v>
      </c>
      <c r="WSU87" s="1" t="s">
        <v>63</v>
      </c>
      <c r="WUA87" s="1" t="s">
        <v>63</v>
      </c>
      <c r="WVG87" s="1" t="s">
        <v>63</v>
      </c>
      <c r="WWM87" s="1" t="s">
        <v>63</v>
      </c>
      <c r="WXS87" s="1" t="s">
        <v>63</v>
      </c>
      <c r="WYY87" s="1" t="s">
        <v>63</v>
      </c>
      <c r="XAE87" s="1" t="s">
        <v>63</v>
      </c>
      <c r="XBK87" s="1" t="s">
        <v>63</v>
      </c>
      <c r="XCQ87" s="1" t="s">
        <v>63</v>
      </c>
      <c r="XDW87" s="1" t="s">
        <v>63</v>
      </c>
    </row>
    <row r="88" spans="1:329 4383:5119 5151:6143 6175:7167 7199:8191 8223:9215 9247:10239 10271:11263 11295:12287 12319:13311 13343:14335 14367:15359 15391:16351" s="1" customFormat="1" ht="15" customHeight="1">
      <c r="A88" s="549"/>
      <c r="B88" s="549"/>
      <c r="C88" s="549"/>
      <c r="D88" s="549"/>
      <c r="E88" s="549"/>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11"/>
      <c r="AJ88" s="11"/>
      <c r="AK88" s="11"/>
      <c r="AL88" s="11"/>
      <c r="AM88" s="10"/>
    </row>
    <row r="89" spans="1:329 4383:5119 5151:6143 6175:7167 7199:8191 8223:9215 9247:10239 10271:11263 11295:12287 12319:13311 13343:14335 14367:15359 15391:16351">
      <c r="B89" s="71"/>
    </row>
    <row r="90" spans="1:329 4383:5119 5151:6143 6175:7167 7199:8191 8223:9215 9247:10239 10271:11263 11295:12287 12319:13311 13343:14335 14367:15359 15391:16351" s="37" customFormat="1" ht="35.25" customHeight="1">
      <c r="B90" s="130"/>
      <c r="C90" s="41" t="s">
        <v>91</v>
      </c>
      <c r="D90" s="38"/>
      <c r="E90" s="38"/>
      <c r="F90" s="38"/>
      <c r="G90" s="38"/>
      <c r="H90" s="38"/>
      <c r="I90" s="38"/>
      <c r="J90" s="38"/>
      <c r="K90" s="38"/>
      <c r="L90" s="39"/>
      <c r="M90" s="39"/>
      <c r="N90" s="39"/>
      <c r="O90" s="39"/>
      <c r="P90" s="39"/>
      <c r="Q90" s="39"/>
      <c r="R90" s="39"/>
      <c r="S90" s="39"/>
      <c r="T90" s="39"/>
      <c r="U90" s="39"/>
      <c r="V90" s="39"/>
      <c r="W90" s="39"/>
      <c r="X90" s="147"/>
      <c r="Y90" s="38"/>
      <c r="AA90" s="37" t="s">
        <v>12</v>
      </c>
    </row>
    <row r="91" spans="1:329 4383:5119 5151:6143 6175:7167 7199:8191 8223:9215 9247:10239 10271:11263 11295:12287 12319:13311 13343:14335 14367:15359 15391:16351" s="37" customFormat="1" ht="15" customHeight="1">
      <c r="B91" s="130"/>
      <c r="C91" s="41"/>
      <c r="D91" s="38"/>
      <c r="E91" s="38"/>
      <c r="F91" s="38"/>
      <c r="G91" s="38"/>
      <c r="H91" s="38"/>
      <c r="I91" s="38"/>
      <c r="J91" s="38"/>
      <c r="K91" s="38"/>
      <c r="L91" s="39"/>
      <c r="M91" s="39"/>
      <c r="N91" s="39"/>
      <c r="O91" s="39"/>
      <c r="P91" s="39"/>
      <c r="Q91" s="39"/>
      <c r="R91" s="39"/>
      <c r="S91" s="39"/>
      <c r="T91" s="39"/>
      <c r="U91" s="39"/>
      <c r="V91" s="39"/>
      <c r="W91" s="39"/>
      <c r="X91" s="147"/>
      <c r="Y91" s="38"/>
    </row>
    <row r="92" spans="1:329 4383:5119 5151:6143 6175:7167 7199:8191 8223:9215 9247:10239 10271:11263 11295:12287 12319:13311 13343:14335 14367:15359 15391:16351">
      <c r="B92" s="71"/>
    </row>
    <row r="93" spans="1:329 4383:5119 5151:6143 6175:7167 7199:8191 8223:9215 9247:10239 10271:11263 11295:12287 12319:13311 13343:14335 14367:15359 15391:16351">
      <c r="B93" s="71"/>
    </row>
    <row r="94" spans="1:329 4383:5119 5151:6143 6175:7167 7199:8191 8223:9215 9247:10239 10271:11263 11295:12287 12319:13311 13343:14335 14367:15359 15391:16351">
      <c r="B94" s="71"/>
    </row>
    <row r="95" spans="1:329 4383:5119 5151:6143 6175:7167 7199:8191 8223:9215 9247:10239 10271:11263 11295:12287 12319:13311 13343:14335 14367:15359 15391:16351">
      <c r="B95" s="71"/>
    </row>
    <row r="96" spans="1:329 4383:5119 5151:6143 6175:7167 7199:8191 8223:9215 9247:10239 10271:11263 11295:12287 12319:13311 13343:14335 14367:15359 15391:16351">
      <c r="B96" s="71"/>
    </row>
    <row r="97" spans="2:2">
      <c r="B97" s="71"/>
    </row>
    <row r="98" spans="2:2">
      <c r="B98" s="71"/>
    </row>
    <row r="99" spans="2:2">
      <c r="B99" s="71"/>
    </row>
    <row r="100" spans="2:2">
      <c r="B100" s="71"/>
    </row>
    <row r="101" spans="2:2">
      <c r="B101" s="71"/>
    </row>
    <row r="102" spans="2:2">
      <c r="B102" s="71"/>
    </row>
    <row r="103" spans="2:2">
      <c r="B103" s="71"/>
    </row>
    <row r="104" spans="2:2">
      <c r="B104" s="71"/>
    </row>
    <row r="105" spans="2:2">
      <c r="B105" s="71"/>
    </row>
    <row r="106" spans="2:2">
      <c r="B106" s="71"/>
    </row>
    <row r="107" spans="2:2">
      <c r="B107" s="71"/>
    </row>
    <row r="108" spans="2:2">
      <c r="B108" s="71"/>
    </row>
    <row r="109" spans="2:2">
      <c r="B109" s="71"/>
    </row>
    <row r="110" spans="2:2">
      <c r="B110" s="71"/>
    </row>
    <row r="111" spans="2:2">
      <c r="B111" s="71"/>
    </row>
    <row r="112" spans="2:2">
      <c r="B112" s="71"/>
    </row>
    <row r="113" spans="1:33">
      <c r="B113" s="71"/>
    </row>
    <row r="114" spans="1:33">
      <c r="B114" s="71"/>
    </row>
    <row r="115" spans="1:33">
      <c r="B115" s="71"/>
    </row>
    <row r="116" spans="1:33" s="64" customFormat="1">
      <c r="A116" s="67"/>
      <c r="B116" s="71"/>
      <c r="E116" s="67"/>
      <c r="F116" s="67"/>
      <c r="O116" s="96"/>
      <c r="S116" s="70"/>
      <c r="X116" s="146"/>
      <c r="Y116" s="96"/>
      <c r="AG116" s="68"/>
    </row>
    <row r="117" spans="1:33" s="66" customFormat="1" ht="17.25" customHeight="1">
      <c r="A117" s="67"/>
      <c r="B117" s="71"/>
      <c r="E117" s="67"/>
      <c r="F117" s="67"/>
      <c r="O117" s="96"/>
      <c r="S117" s="70"/>
      <c r="X117" s="146"/>
      <c r="Y117" s="96"/>
      <c r="AG117" s="68"/>
    </row>
    <row r="118" spans="1:33" ht="15" customHeight="1">
      <c r="B118" s="71"/>
    </row>
    <row r="119" spans="1:33">
      <c r="B119" s="71"/>
    </row>
    <row r="120" spans="1:33">
      <c r="B120" s="71"/>
    </row>
    <row r="121" spans="1:33">
      <c r="B121" s="71"/>
    </row>
    <row r="122" spans="1:33">
      <c r="B122" s="71"/>
    </row>
    <row r="123" spans="1:33">
      <c r="B123" s="71"/>
    </row>
    <row r="124" spans="1:33">
      <c r="B124" s="71"/>
    </row>
    <row r="125" spans="1:33">
      <c r="B125" s="71"/>
    </row>
    <row r="126" spans="1:33">
      <c r="B126" s="71"/>
    </row>
    <row r="127" spans="1:33">
      <c r="B127" s="71"/>
    </row>
    <row r="128" spans="1:33">
      <c r="B128" s="71"/>
    </row>
    <row r="129" spans="1:33">
      <c r="B129" s="71"/>
    </row>
    <row r="130" spans="1:33">
      <c r="B130" s="71"/>
    </row>
    <row r="131" spans="1:33">
      <c r="B131" s="71"/>
    </row>
    <row r="132" spans="1:33">
      <c r="B132" s="71"/>
    </row>
    <row r="133" spans="1:33">
      <c r="B133" s="71"/>
    </row>
    <row r="134" spans="1:33">
      <c r="B134" s="71"/>
    </row>
    <row r="135" spans="1:33">
      <c r="B135" s="71"/>
    </row>
    <row r="136" spans="1:33">
      <c r="B136" s="71"/>
    </row>
    <row r="137" spans="1:33" s="65" customFormat="1" ht="17.25" customHeight="1">
      <c r="A137" s="67"/>
      <c r="B137" s="71"/>
      <c r="E137" s="67"/>
      <c r="F137" s="67"/>
      <c r="O137" s="96"/>
      <c r="S137" s="70"/>
      <c r="X137" s="146"/>
      <c r="Y137" s="96"/>
      <c r="AG137" s="68"/>
    </row>
    <row r="138" spans="1:33" s="65" customFormat="1">
      <c r="A138" s="67"/>
      <c r="B138" s="71"/>
      <c r="E138" s="67"/>
      <c r="F138" s="67"/>
      <c r="O138" s="96"/>
      <c r="S138" s="70"/>
      <c r="X138" s="146"/>
      <c r="Y138" s="96"/>
      <c r="AG138" s="68"/>
    </row>
    <row r="139" spans="1:33">
      <c r="B139" s="71"/>
      <c r="AF139" s="33"/>
    </row>
    <row r="140" spans="1:33">
      <c r="B140" s="71"/>
    </row>
    <row r="141" spans="1:33">
      <c r="B141" s="71"/>
    </row>
    <row r="142" spans="1:33">
      <c r="B142" s="71"/>
    </row>
    <row r="143" spans="1:33">
      <c r="B143" s="71"/>
    </row>
    <row r="144" spans="1:33">
      <c r="B144" s="71"/>
    </row>
    <row r="145" spans="2:2">
      <c r="B145" s="71"/>
    </row>
    <row r="146" spans="2:2">
      <c r="B146" s="71"/>
    </row>
    <row r="147" spans="2:2">
      <c r="B147" s="71"/>
    </row>
    <row r="148" spans="2:2">
      <c r="B148" s="71"/>
    </row>
    <row r="149" spans="2:2">
      <c r="B149" s="71"/>
    </row>
    <row r="150" spans="2:2">
      <c r="B150" s="71"/>
    </row>
    <row r="151" spans="2:2">
      <c r="B151" s="71"/>
    </row>
    <row r="152" spans="2:2">
      <c r="B152" s="71"/>
    </row>
    <row r="153" spans="2:2" ht="24" customHeight="1">
      <c r="B153" s="71"/>
    </row>
    <row r="154" spans="2:2">
      <c r="B154" s="71"/>
    </row>
    <row r="155" spans="2:2">
      <c r="B155" s="71"/>
    </row>
    <row r="156" spans="2:2">
      <c r="B156" s="71"/>
    </row>
    <row r="157" spans="2:2">
      <c r="B157" s="71"/>
    </row>
    <row r="158" spans="2:2">
      <c r="B158" s="71"/>
    </row>
    <row r="159" spans="2:2">
      <c r="B159" s="71"/>
    </row>
    <row r="160" spans="2:2">
      <c r="B160" s="71"/>
    </row>
    <row r="161" spans="1:48">
      <c r="B161" s="71"/>
      <c r="AK161" s="318"/>
      <c r="AL161" s="318"/>
      <c r="AM161" s="318"/>
      <c r="AN161" s="318"/>
      <c r="AO161" s="318"/>
      <c r="AP161" s="318"/>
      <c r="AQ161" s="318"/>
      <c r="AR161" s="318"/>
      <c r="AS161" s="318"/>
      <c r="AT161" s="318"/>
      <c r="AU161" s="318"/>
      <c r="AV161" s="317"/>
    </row>
    <row r="162" spans="1:48">
      <c r="B162" s="71"/>
      <c r="AK162" s="318"/>
      <c r="AL162" s="318"/>
      <c r="AM162" s="318"/>
      <c r="AN162" s="318"/>
      <c r="AO162" s="318"/>
      <c r="AP162" s="318"/>
      <c r="AQ162" s="318"/>
      <c r="AR162" s="318"/>
      <c r="AS162" s="318"/>
      <c r="AT162" s="318"/>
      <c r="AU162" s="318"/>
      <c r="AV162" s="317"/>
    </row>
    <row r="163" spans="1:48">
      <c r="B163" s="71"/>
      <c r="AK163" s="318"/>
      <c r="AL163" s="318"/>
      <c r="AM163" s="318"/>
      <c r="AN163" s="318"/>
      <c r="AO163" s="318"/>
      <c r="AP163" s="318"/>
      <c r="AQ163" s="318"/>
      <c r="AR163" s="318"/>
      <c r="AS163" s="318"/>
      <c r="AT163" s="318"/>
      <c r="AU163" s="318"/>
      <c r="AV163" s="317"/>
    </row>
    <row r="164" spans="1:48">
      <c r="B164" s="71"/>
      <c r="AK164" s="318"/>
      <c r="AL164" s="318"/>
      <c r="AM164" s="318"/>
      <c r="AN164" s="318"/>
      <c r="AO164" s="318"/>
      <c r="AP164" s="318"/>
      <c r="AQ164" s="318"/>
      <c r="AR164" s="318"/>
      <c r="AS164" s="318"/>
      <c r="AT164" s="318"/>
      <c r="AU164" s="318"/>
      <c r="AV164" s="317"/>
    </row>
    <row r="165" spans="1:48">
      <c r="B165" s="71"/>
    </row>
    <row r="166" spans="1:48">
      <c r="B166" s="71"/>
    </row>
    <row r="167" spans="1:48">
      <c r="B167" s="71"/>
    </row>
    <row r="168" spans="1:48">
      <c r="B168" s="71"/>
    </row>
    <row r="169" spans="1:48">
      <c r="B169" s="71"/>
    </row>
    <row r="170" spans="1:48">
      <c r="B170" s="71"/>
    </row>
    <row r="171" spans="1:48">
      <c r="B171" s="71"/>
    </row>
    <row r="172" spans="1:48">
      <c r="B172" s="71"/>
    </row>
    <row r="173" spans="1:48" s="66" customFormat="1" ht="17.25" customHeight="1">
      <c r="A173" s="67"/>
      <c r="B173" s="71"/>
      <c r="E173" s="67"/>
      <c r="F173" s="67"/>
      <c r="O173" s="96"/>
      <c r="S173" s="70"/>
      <c r="X173" s="146"/>
      <c r="Y173" s="96"/>
      <c r="AG173" s="68"/>
    </row>
    <row r="174" spans="1:48" ht="3.75" customHeight="1">
      <c r="B174" s="71"/>
    </row>
    <row r="175" spans="1:48">
      <c r="B175" s="71"/>
    </row>
    <row r="176" spans="1:48">
      <c r="B176" s="71"/>
    </row>
    <row r="177" spans="2:37">
      <c r="B177" s="71"/>
    </row>
    <row r="178" spans="2:37">
      <c r="B178" s="71"/>
    </row>
    <row r="179" spans="2:37">
      <c r="B179" s="71"/>
    </row>
    <row r="180" spans="2:37">
      <c r="B180" s="71"/>
    </row>
    <row r="181" spans="2:37" ht="27.75">
      <c r="B181" s="71"/>
      <c r="AK181" s="288"/>
    </row>
    <row r="182" spans="2:37">
      <c r="B182" s="71"/>
    </row>
    <row r="183" spans="2:37">
      <c r="B183" s="71"/>
    </row>
    <row r="184" spans="2:37">
      <c r="B184" s="71"/>
    </row>
    <row r="185" spans="2:37">
      <c r="B185" s="71"/>
    </row>
    <row r="186" spans="2:37">
      <c r="B186" s="71"/>
    </row>
    <row r="187" spans="2:37">
      <c r="B187" s="71"/>
    </row>
    <row r="188" spans="2:37">
      <c r="B188" s="71"/>
    </row>
    <row r="189" spans="2:37">
      <c r="B189" s="71"/>
    </row>
    <row r="190" spans="2:37">
      <c r="B190" s="71"/>
    </row>
    <row r="191" spans="2:37">
      <c r="B191" s="71"/>
    </row>
    <row r="192" spans="2:37">
      <c r="B192" s="71"/>
    </row>
    <row r="193" spans="2:3">
      <c r="B193" s="71"/>
    </row>
    <row r="194" spans="2:3">
      <c r="B194" s="71"/>
    </row>
    <row r="195" spans="2:3">
      <c r="B195" s="71"/>
      <c r="C195" s="63"/>
    </row>
    <row r="196" spans="2:3">
      <c r="B196" s="71"/>
      <c r="C196" s="63"/>
    </row>
    <row r="197" spans="2:3">
      <c r="B197" s="71"/>
    </row>
    <row r="198" spans="2:3">
      <c r="B198" s="71"/>
    </row>
    <row r="199" spans="2:3">
      <c r="B199" s="71"/>
    </row>
    <row r="200" spans="2:3">
      <c r="B200" s="71"/>
    </row>
    <row r="201" spans="2:3">
      <c r="B201" s="71"/>
    </row>
    <row r="202" spans="2:3">
      <c r="B202" s="71"/>
    </row>
    <row r="203" spans="2:3">
      <c r="B203" s="71"/>
    </row>
    <row r="204" spans="2:3">
      <c r="B204" s="71"/>
    </row>
    <row r="205" spans="2:3">
      <c r="B205" s="71"/>
    </row>
    <row r="206" spans="2:3">
      <c r="B206" s="71"/>
    </row>
    <row r="207" spans="2:3">
      <c r="B207" s="71"/>
    </row>
    <row r="208" spans="2:3">
      <c r="B208" s="71"/>
    </row>
    <row r="209" spans="2:2">
      <c r="B209" s="71"/>
    </row>
    <row r="210" spans="2:2">
      <c r="B210" s="71"/>
    </row>
    <row r="211" spans="2:2">
      <c r="B211" s="71"/>
    </row>
    <row r="212" spans="2:2">
      <c r="B212" s="71"/>
    </row>
    <row r="213" spans="2:2">
      <c r="B213" s="71"/>
    </row>
    <row r="214" spans="2:2">
      <c r="B214" s="71"/>
    </row>
    <row r="215" spans="2:2">
      <c r="B215" s="71"/>
    </row>
    <row r="216" spans="2:2">
      <c r="B216" s="71"/>
    </row>
    <row r="217" spans="2:2">
      <c r="B217" s="71"/>
    </row>
    <row r="218" spans="2:2">
      <c r="B218" s="71"/>
    </row>
    <row r="219" spans="2:2">
      <c r="B219" s="71"/>
    </row>
    <row r="220" spans="2:2">
      <c r="B220" s="71"/>
    </row>
    <row r="221" spans="2:2">
      <c r="B221" s="71"/>
    </row>
    <row r="222" spans="2:2">
      <c r="B222" s="71"/>
    </row>
    <row r="223" spans="2:2">
      <c r="B223" s="71"/>
    </row>
    <row r="224" spans="2:2">
      <c r="B224" s="71"/>
    </row>
    <row r="225" spans="2:2">
      <c r="B225" s="71"/>
    </row>
    <row r="226" spans="2:2">
      <c r="B226" s="71"/>
    </row>
    <row r="227" spans="2:2">
      <c r="B227" s="71"/>
    </row>
    <row r="228" spans="2:2">
      <c r="B228" s="71"/>
    </row>
    <row r="229" spans="2:2">
      <c r="B229" s="71"/>
    </row>
    <row r="230" spans="2:2">
      <c r="B230" s="71"/>
    </row>
    <row r="231" spans="2:2">
      <c r="B231" s="71"/>
    </row>
    <row r="232" spans="2:2">
      <c r="B232" s="71"/>
    </row>
    <row r="233" spans="2:2">
      <c r="B233" s="71"/>
    </row>
    <row r="234" spans="2:2">
      <c r="B234" s="71"/>
    </row>
    <row r="235" spans="2:2">
      <c r="B235" s="71"/>
    </row>
    <row r="236" spans="2:2">
      <c r="B236" s="71"/>
    </row>
    <row r="237" spans="2:2">
      <c r="B237" s="71"/>
    </row>
    <row r="238" spans="2:2">
      <c r="B238" s="71"/>
    </row>
    <row r="239" spans="2:2">
      <c r="B239" s="71"/>
    </row>
    <row r="240" spans="2:2">
      <c r="B240" s="71"/>
    </row>
    <row r="241" spans="2:2">
      <c r="B241" s="71"/>
    </row>
    <row r="242" spans="2:2">
      <c r="B242" s="71"/>
    </row>
    <row r="243" spans="2:2">
      <c r="B243" s="71"/>
    </row>
    <row r="244" spans="2:2">
      <c r="B244" s="71"/>
    </row>
    <row r="245" spans="2:2">
      <c r="B245" s="71"/>
    </row>
    <row r="246" spans="2:2">
      <c r="B246" s="71"/>
    </row>
    <row r="247" spans="2:2">
      <c r="B247" s="71"/>
    </row>
    <row r="248" spans="2:2">
      <c r="B248" s="71"/>
    </row>
    <row r="249" spans="2:2">
      <c r="B249" s="71"/>
    </row>
    <row r="250" spans="2:2">
      <c r="B250" s="71"/>
    </row>
    <row r="251" spans="2:2">
      <c r="B251" s="71"/>
    </row>
    <row r="252" spans="2:2">
      <c r="B252" s="71"/>
    </row>
    <row r="253" spans="2:2">
      <c r="B253" s="71"/>
    </row>
    <row r="254" spans="2:2">
      <c r="B254" s="71"/>
    </row>
    <row r="255" spans="2:2">
      <c r="B255" s="71"/>
    </row>
    <row r="256" spans="2:2">
      <c r="B256" s="71"/>
    </row>
    <row r="257" spans="2:2">
      <c r="B257" s="71"/>
    </row>
    <row r="258" spans="2:2">
      <c r="B258" s="71"/>
    </row>
    <row r="259" spans="2:2">
      <c r="B259" s="71"/>
    </row>
    <row r="260" spans="2:2">
      <c r="B260" s="71"/>
    </row>
    <row r="261" spans="2:2">
      <c r="B261" s="71"/>
    </row>
    <row r="262" spans="2:2">
      <c r="B262" s="71"/>
    </row>
    <row r="263" spans="2:2">
      <c r="B263" s="71"/>
    </row>
    <row r="264" spans="2:2">
      <c r="B264" s="71"/>
    </row>
    <row r="265" spans="2:2">
      <c r="B265" s="71"/>
    </row>
    <row r="266" spans="2:2">
      <c r="B266" s="71"/>
    </row>
    <row r="267" spans="2:2">
      <c r="B267" s="71"/>
    </row>
    <row r="268" spans="2:2">
      <c r="B268" s="71"/>
    </row>
    <row r="269" spans="2:2">
      <c r="B269" s="71"/>
    </row>
    <row r="270" spans="2:2">
      <c r="B270" s="71"/>
    </row>
    <row r="271" spans="2:2">
      <c r="B271" s="71"/>
    </row>
    <row r="272" spans="2:2">
      <c r="B272" s="71"/>
    </row>
    <row r="273" spans="2:2">
      <c r="B273" s="71"/>
    </row>
    <row r="274" spans="2:2">
      <c r="B274" s="71"/>
    </row>
    <row r="275" spans="2:2">
      <c r="B275" s="71"/>
    </row>
    <row r="276" spans="2:2">
      <c r="B276" s="71"/>
    </row>
    <row r="277" spans="2:2">
      <c r="B277" s="71"/>
    </row>
    <row r="278" spans="2:2">
      <c r="B278" s="71"/>
    </row>
    <row r="279" spans="2:2">
      <c r="B279" s="71"/>
    </row>
    <row r="280" spans="2:2">
      <c r="B280" s="71"/>
    </row>
    <row r="281" spans="2:2">
      <c r="B281" s="71"/>
    </row>
    <row r="282" spans="2:2">
      <c r="B282" s="71"/>
    </row>
    <row r="283" spans="2:2">
      <c r="B283" s="71"/>
    </row>
    <row r="284" spans="2:2">
      <c r="B284" s="71"/>
    </row>
    <row r="285" spans="2:2">
      <c r="B285" s="71"/>
    </row>
    <row r="286" spans="2:2">
      <c r="B286" s="71"/>
    </row>
    <row r="287" spans="2:2">
      <c r="B287" s="71"/>
    </row>
    <row r="288" spans="2:2">
      <c r="B288" s="71"/>
    </row>
    <row r="289" spans="2:2">
      <c r="B289" s="71"/>
    </row>
    <row r="290" spans="2:2">
      <c r="B290" s="71"/>
    </row>
    <row r="291" spans="2:2">
      <c r="B291" s="71"/>
    </row>
    <row r="292" spans="2:2">
      <c r="B292" s="71"/>
    </row>
    <row r="293" spans="2:2">
      <c r="B293" s="71"/>
    </row>
    <row r="294" spans="2:2">
      <c r="B294" s="71"/>
    </row>
    <row r="295" spans="2:2">
      <c r="B295" s="71"/>
    </row>
    <row r="296" spans="2:2">
      <c r="B296" s="71"/>
    </row>
    <row r="297" spans="2:2">
      <c r="B297" s="71"/>
    </row>
    <row r="298" spans="2:2">
      <c r="B298" s="71"/>
    </row>
    <row r="299" spans="2:2">
      <c r="B299" s="71"/>
    </row>
    <row r="300" spans="2:2">
      <c r="B300" s="71"/>
    </row>
    <row r="301" spans="2:2">
      <c r="B301" s="71"/>
    </row>
    <row r="302" spans="2:2">
      <c r="B302" s="71"/>
    </row>
    <row r="303" spans="2:2">
      <c r="B303" s="71"/>
    </row>
    <row r="304" spans="2:2">
      <c r="B304" s="71"/>
    </row>
    <row r="305" spans="2:2">
      <c r="B305" s="71"/>
    </row>
    <row r="306" spans="2:2">
      <c r="B306" s="71"/>
    </row>
    <row r="307" spans="2:2">
      <c r="B307" s="71"/>
    </row>
    <row r="308" spans="2:2">
      <c r="B308" s="71"/>
    </row>
    <row r="309" spans="2:2">
      <c r="B309" s="71"/>
    </row>
    <row r="310" spans="2:2">
      <c r="B310" s="71"/>
    </row>
    <row r="311" spans="2:2">
      <c r="B311" s="71"/>
    </row>
    <row r="312" spans="2:2">
      <c r="B312" s="71"/>
    </row>
    <row r="313" spans="2:2">
      <c r="B313" s="71"/>
    </row>
    <row r="314" spans="2:2">
      <c r="B314" s="71"/>
    </row>
    <row r="315" spans="2:2">
      <c r="B315" s="71"/>
    </row>
    <row r="316" spans="2:2">
      <c r="B316" s="71"/>
    </row>
    <row r="317" spans="2:2">
      <c r="B317" s="71"/>
    </row>
    <row r="318" spans="2:2">
      <c r="B318" s="71"/>
    </row>
    <row r="319" spans="2:2">
      <c r="B319" s="71"/>
    </row>
    <row r="320" spans="2:2">
      <c r="B320" s="71"/>
    </row>
    <row r="321" spans="2:2">
      <c r="B321" s="71"/>
    </row>
    <row r="322" spans="2:2">
      <c r="B322" s="71"/>
    </row>
    <row r="323" spans="2:2">
      <c r="B323" s="71"/>
    </row>
    <row r="324" spans="2:2">
      <c r="B324" s="71"/>
    </row>
    <row r="325" spans="2:2">
      <c r="B325" s="71"/>
    </row>
    <row r="326" spans="2:2">
      <c r="B326" s="71"/>
    </row>
    <row r="327" spans="2:2">
      <c r="B327" s="71"/>
    </row>
    <row r="328" spans="2:2">
      <c r="B328" s="71"/>
    </row>
    <row r="329" spans="2:2">
      <c r="B329" s="71"/>
    </row>
    <row r="330" spans="2:2">
      <c r="B330" s="71"/>
    </row>
    <row r="331" spans="2:2">
      <c r="B331" s="71"/>
    </row>
    <row r="332" spans="2:2">
      <c r="B332" s="71"/>
    </row>
    <row r="333" spans="2:2">
      <c r="B333" s="71"/>
    </row>
    <row r="334" spans="2:2">
      <c r="B334" s="71"/>
    </row>
    <row r="335" spans="2:2">
      <c r="B335" s="71"/>
    </row>
    <row r="336" spans="2:2">
      <c r="B336" s="71"/>
    </row>
    <row r="337" spans="2:2">
      <c r="B337" s="71"/>
    </row>
    <row r="338" spans="2:2">
      <c r="B338" s="71"/>
    </row>
    <row r="339" spans="2:2">
      <c r="B339" s="71"/>
    </row>
    <row r="340" spans="2:2">
      <c r="B340" s="71"/>
    </row>
    <row r="341" spans="2:2">
      <c r="B341" s="71"/>
    </row>
    <row r="342" spans="2:2">
      <c r="B342" s="71"/>
    </row>
    <row r="343" spans="2:2">
      <c r="B343" s="71"/>
    </row>
    <row r="344" spans="2:2">
      <c r="B344" s="71"/>
    </row>
    <row r="345" spans="2:2">
      <c r="B345" s="71"/>
    </row>
    <row r="346" spans="2:2">
      <c r="B346" s="71"/>
    </row>
    <row r="347" spans="2:2">
      <c r="B347" s="71"/>
    </row>
    <row r="348" spans="2:2">
      <c r="B348" s="71"/>
    </row>
    <row r="349" spans="2:2">
      <c r="B349" s="71"/>
    </row>
    <row r="350" spans="2:2">
      <c r="B350" s="71"/>
    </row>
    <row r="351" spans="2:2">
      <c r="B351" s="71"/>
    </row>
    <row r="352" spans="2:2">
      <c r="B352" s="71"/>
    </row>
    <row r="353" spans="2:2">
      <c r="B353" s="71"/>
    </row>
    <row r="354" spans="2:2">
      <c r="B354" s="71"/>
    </row>
    <row r="355" spans="2:2">
      <c r="B355" s="71"/>
    </row>
    <row r="356" spans="2:2">
      <c r="B356" s="71"/>
    </row>
    <row r="357" spans="2:2">
      <c r="B357" s="71"/>
    </row>
    <row r="358" spans="2:2">
      <c r="B358" s="71"/>
    </row>
    <row r="359" spans="2:2">
      <c r="B359" s="71"/>
    </row>
    <row r="360" spans="2:2">
      <c r="B360" s="71"/>
    </row>
    <row r="361" spans="2:2">
      <c r="B361" s="71"/>
    </row>
    <row r="362" spans="2:2">
      <c r="B362" s="71"/>
    </row>
    <row r="363" spans="2:2">
      <c r="B363" s="71"/>
    </row>
    <row r="364" spans="2:2">
      <c r="B364" s="71"/>
    </row>
    <row r="365" spans="2:2">
      <c r="B365" s="71"/>
    </row>
    <row r="366" spans="2:2">
      <c r="B366" s="71"/>
    </row>
    <row r="367" spans="2:2">
      <c r="B367" s="71"/>
    </row>
    <row r="368" spans="2:2">
      <c r="B368" s="71"/>
    </row>
    <row r="369" spans="2:2">
      <c r="B369" s="71"/>
    </row>
    <row r="370" spans="2:2">
      <c r="B370" s="71"/>
    </row>
    <row r="371" spans="2:2">
      <c r="B371" s="71"/>
    </row>
    <row r="372" spans="2:2">
      <c r="B372" s="71"/>
    </row>
    <row r="373" spans="2:2">
      <c r="B373" s="71"/>
    </row>
    <row r="374" spans="2:2">
      <c r="B374" s="71"/>
    </row>
    <row r="375" spans="2:2">
      <c r="B375" s="71"/>
    </row>
    <row r="376" spans="2:2">
      <c r="B376" s="71"/>
    </row>
    <row r="377" spans="2:2">
      <c r="B377" s="71"/>
    </row>
    <row r="378" spans="2:2">
      <c r="B378" s="71"/>
    </row>
    <row r="379" spans="2:2">
      <c r="B379" s="71"/>
    </row>
    <row r="380" spans="2:2">
      <c r="B380" s="71"/>
    </row>
    <row r="381" spans="2:2">
      <c r="B381" s="71"/>
    </row>
    <row r="382" spans="2:2">
      <c r="B382" s="71"/>
    </row>
    <row r="383" spans="2:2">
      <c r="B383" s="71"/>
    </row>
    <row r="384" spans="2:2">
      <c r="B384" s="71"/>
    </row>
    <row r="385" spans="2:2">
      <c r="B385" s="71"/>
    </row>
    <row r="386" spans="2:2">
      <c r="B386" s="71"/>
    </row>
    <row r="387" spans="2:2">
      <c r="B387" s="71"/>
    </row>
    <row r="388" spans="2:2">
      <c r="B388" s="71"/>
    </row>
    <row r="389" spans="2:2">
      <c r="B389" s="71"/>
    </row>
    <row r="390" spans="2:2">
      <c r="B390" s="71"/>
    </row>
    <row r="391" spans="2:2">
      <c r="B391" s="71"/>
    </row>
    <row r="392" spans="2:2">
      <c r="B392" s="71"/>
    </row>
    <row r="393" spans="2:2">
      <c r="B393" s="71"/>
    </row>
    <row r="394" spans="2:2">
      <c r="B394" s="71"/>
    </row>
    <row r="395" spans="2:2">
      <c r="B395" s="71"/>
    </row>
    <row r="396" spans="2:2">
      <c r="B396" s="71"/>
    </row>
    <row r="397" spans="2:2">
      <c r="B397" s="71"/>
    </row>
    <row r="398" spans="2:2">
      <c r="B398" s="71"/>
    </row>
    <row r="399" spans="2:2">
      <c r="B399" s="71"/>
    </row>
  </sheetData>
  <sheetProtection algorithmName="SHA-512" hashValue="CcmbPdERfknLvSAw+fxZ4gSPwDclzDOKoFltdBd4ummSOqNp00Y8GDNXBoLt2wMNWnr5j+OPgaXdEagSvkDyLQ==" saltValue="mDgTBmttDM0tmooYf0DTdA==" spinCount="100000" sheet="1" objects="1" scenarios="1"/>
  <mergeCells count="398">
    <mergeCell ref="C28:F28"/>
    <mergeCell ref="C30:F30"/>
    <mergeCell ref="C31:F31"/>
    <mergeCell ref="C33:F33"/>
    <mergeCell ref="C34:F34"/>
    <mergeCell ref="C35:F35"/>
    <mergeCell ref="C37:F37"/>
    <mergeCell ref="C17:F17"/>
    <mergeCell ref="C18:F18"/>
    <mergeCell ref="C20:F20"/>
    <mergeCell ref="C21:F21"/>
    <mergeCell ref="C22:F22"/>
    <mergeCell ref="C24:F24"/>
    <mergeCell ref="C25:F25"/>
    <mergeCell ref="C27:F27"/>
    <mergeCell ref="AF66:AF67"/>
    <mergeCell ref="AB11:AB12"/>
    <mergeCell ref="AC11:AC12"/>
    <mergeCell ref="AD11:AD12"/>
    <mergeCell ref="AE11:AE12"/>
    <mergeCell ref="AE63:AE64"/>
    <mergeCell ref="AF63:AF64"/>
    <mergeCell ref="Z49:AD49"/>
    <mergeCell ref="Z65:AD65"/>
    <mergeCell ref="Z66:AD67"/>
    <mergeCell ref="Z52:AD52"/>
    <mergeCell ref="Z53:AD53"/>
    <mergeCell ref="Z54:AD54"/>
    <mergeCell ref="AF47:AF48"/>
    <mergeCell ref="AE47:AE48"/>
    <mergeCell ref="Z50:AD50"/>
    <mergeCell ref="Z51:AD51"/>
    <mergeCell ref="Z11:Z12"/>
    <mergeCell ref="AA11:AA12"/>
    <mergeCell ref="X26:Y26"/>
    <mergeCell ref="X29:Y29"/>
    <mergeCell ref="X32:Y32"/>
    <mergeCell ref="X25:Y25"/>
    <mergeCell ref="X27:Y27"/>
    <mergeCell ref="X28:Y28"/>
    <mergeCell ref="X30:Y30"/>
    <mergeCell ref="X31:Y31"/>
    <mergeCell ref="U28:V28"/>
    <mergeCell ref="U29:V29"/>
    <mergeCell ref="U30:V30"/>
    <mergeCell ref="U32:V32"/>
    <mergeCell ref="U25:V25"/>
    <mergeCell ref="U26:V26"/>
    <mergeCell ref="X24:Y24"/>
    <mergeCell ref="X19:Y19"/>
    <mergeCell ref="X23:Y23"/>
    <mergeCell ref="U11:V12"/>
    <mergeCell ref="U22:V22"/>
    <mergeCell ref="U23:V23"/>
    <mergeCell ref="U24:V24"/>
    <mergeCell ref="U20:V20"/>
    <mergeCell ref="U13:V13"/>
    <mergeCell ref="U14:V14"/>
    <mergeCell ref="U15:V15"/>
    <mergeCell ref="U16:V16"/>
    <mergeCell ref="U17:V17"/>
    <mergeCell ref="U18:V18"/>
    <mergeCell ref="U19:V19"/>
    <mergeCell ref="U21:V21"/>
    <mergeCell ref="X11:Y12"/>
    <mergeCell ref="X14:Y14"/>
    <mergeCell ref="X15:Y15"/>
    <mergeCell ref="X16:Y16"/>
    <mergeCell ref="X17:Y17"/>
    <mergeCell ref="X18:Y18"/>
    <mergeCell ref="X20:Y20"/>
    <mergeCell ref="X21:Y21"/>
    <mergeCell ref="U33:V33"/>
    <mergeCell ref="U34:V34"/>
    <mergeCell ref="P32:Q32"/>
    <mergeCell ref="P23:Q23"/>
    <mergeCell ref="R29:T29"/>
    <mergeCell ref="R13:T13"/>
    <mergeCell ref="R14:T14"/>
    <mergeCell ref="R15:T15"/>
    <mergeCell ref="R16:T16"/>
    <mergeCell ref="R17:T17"/>
    <mergeCell ref="R18:T18"/>
    <mergeCell ref="R19:T19"/>
    <mergeCell ref="R20:T20"/>
    <mergeCell ref="R21:T21"/>
    <mergeCell ref="R22:T22"/>
    <mergeCell ref="R23:T23"/>
    <mergeCell ref="R24:T24"/>
    <mergeCell ref="R25:T25"/>
    <mergeCell ref="P33:Q33"/>
    <mergeCell ref="P34:Q34"/>
    <mergeCell ref="U31:V31"/>
    <mergeCell ref="P19:Q19"/>
    <mergeCell ref="U27:V27"/>
    <mergeCell ref="R31:T31"/>
    <mergeCell ref="R32:T32"/>
    <mergeCell ref="R33:T33"/>
    <mergeCell ref="R34:T34"/>
    <mergeCell ref="R35:T35"/>
    <mergeCell ref="P26:Q26"/>
    <mergeCell ref="P29:Q29"/>
    <mergeCell ref="R28:T28"/>
    <mergeCell ref="R30:T30"/>
    <mergeCell ref="P31:Q31"/>
    <mergeCell ref="R27:T27"/>
    <mergeCell ref="U35:V35"/>
    <mergeCell ref="U36:V36"/>
    <mergeCell ref="U37:V37"/>
    <mergeCell ref="T51:U51"/>
    <mergeCell ref="T55:U55"/>
    <mergeCell ref="R36:T36"/>
    <mergeCell ref="R37:T37"/>
    <mergeCell ref="T54:U54"/>
    <mergeCell ref="V47:X48"/>
    <mergeCell ref="V49:X49"/>
    <mergeCell ref="V50:X50"/>
    <mergeCell ref="V51:X51"/>
    <mergeCell ref="V52:X52"/>
    <mergeCell ref="V53:X53"/>
    <mergeCell ref="V54:X54"/>
    <mergeCell ref="V55:X55"/>
    <mergeCell ref="X36:Y36"/>
    <mergeCell ref="X35:Y35"/>
    <mergeCell ref="T52:U52"/>
    <mergeCell ref="T53:U53"/>
    <mergeCell ref="X37:Y37"/>
    <mergeCell ref="R38:T38"/>
    <mergeCell ref="U38:V38"/>
    <mergeCell ref="X38:Y38"/>
    <mergeCell ref="X33:Y33"/>
    <mergeCell ref="X34:Y34"/>
    <mergeCell ref="AE71:AE72"/>
    <mergeCell ref="AF71:AF72"/>
    <mergeCell ref="AE66:AE67"/>
    <mergeCell ref="P11:Q12"/>
    <mergeCell ref="N26:O26"/>
    <mergeCell ref="N29:O29"/>
    <mergeCell ref="N32:O32"/>
    <mergeCell ref="N36:O36"/>
    <mergeCell ref="N11:O12"/>
    <mergeCell ref="P13:Q13"/>
    <mergeCell ref="P14:Q14"/>
    <mergeCell ref="P15:Q15"/>
    <mergeCell ref="P17:Q17"/>
    <mergeCell ref="P18:Q18"/>
    <mergeCell ref="P20:Q20"/>
    <mergeCell ref="P21:Q21"/>
    <mergeCell ref="P22:Q22"/>
    <mergeCell ref="P24:Q24"/>
    <mergeCell ref="P25:Q25"/>
    <mergeCell ref="P27:Q27"/>
    <mergeCell ref="P28:Q28"/>
    <mergeCell ref="P30:Q30"/>
    <mergeCell ref="A86:AH88"/>
    <mergeCell ref="A75:AH85"/>
    <mergeCell ref="V56:X56"/>
    <mergeCell ref="V57:X57"/>
    <mergeCell ref="V72:X72"/>
    <mergeCell ref="V73:X73"/>
    <mergeCell ref="V74:X74"/>
    <mergeCell ref="Z55:AD55"/>
    <mergeCell ref="Z56:AD56"/>
    <mergeCell ref="Z57:AD57"/>
    <mergeCell ref="Z58:AD58"/>
    <mergeCell ref="Z59:AD59"/>
    <mergeCell ref="Z60:AD60"/>
    <mergeCell ref="Z61:AD61"/>
    <mergeCell ref="Z62:AD62"/>
    <mergeCell ref="Z69:AD69"/>
    <mergeCell ref="Z70:AD70"/>
    <mergeCell ref="Z71:AD72"/>
    <mergeCell ref="Z63:AD63"/>
    <mergeCell ref="Z64:AD64"/>
    <mergeCell ref="Z68:AD68"/>
    <mergeCell ref="T63:U63"/>
    <mergeCell ref="T59:U59"/>
    <mergeCell ref="T56:U56"/>
    <mergeCell ref="G29:H29"/>
    <mergeCell ref="G30:H30"/>
    <mergeCell ref="N30:O30"/>
    <mergeCell ref="N31:O31"/>
    <mergeCell ref="K30:L30"/>
    <mergeCell ref="N33:O33"/>
    <mergeCell ref="N34:O34"/>
    <mergeCell ref="I32:J32"/>
    <mergeCell ref="K32:L32"/>
    <mergeCell ref="G33:H33"/>
    <mergeCell ref="I33:J33"/>
    <mergeCell ref="C16:F16"/>
    <mergeCell ref="C19:F19"/>
    <mergeCell ref="C23:F23"/>
    <mergeCell ref="G19:H19"/>
    <mergeCell ref="G24:H24"/>
    <mergeCell ref="C11:F12"/>
    <mergeCell ref="G15:H15"/>
    <mergeCell ref="G16:H16"/>
    <mergeCell ref="G23:H23"/>
    <mergeCell ref="C13:F13"/>
    <mergeCell ref="C14:F14"/>
    <mergeCell ref="C15:F15"/>
    <mergeCell ref="AS21:AT21"/>
    <mergeCell ref="AS20:AT20"/>
    <mergeCell ref="G17:H17"/>
    <mergeCell ref="G18:H18"/>
    <mergeCell ref="G13:H13"/>
    <mergeCell ref="G14:H14"/>
    <mergeCell ref="G20:H20"/>
    <mergeCell ref="G21:H21"/>
    <mergeCell ref="G22:H22"/>
    <mergeCell ref="AS22:AT22"/>
    <mergeCell ref="P16:Q16"/>
    <mergeCell ref="K18:L18"/>
    <mergeCell ref="I13:J13"/>
    <mergeCell ref="I14:J14"/>
    <mergeCell ref="I15:J15"/>
    <mergeCell ref="I16:J16"/>
    <mergeCell ref="I17:J17"/>
    <mergeCell ref="I18:J18"/>
    <mergeCell ref="I20:J20"/>
    <mergeCell ref="I21:J21"/>
    <mergeCell ref="X13:Y13"/>
    <mergeCell ref="X22:Y22"/>
    <mergeCell ref="T58:U58"/>
    <mergeCell ref="T68:U68"/>
    <mergeCell ref="V63:X63"/>
    <mergeCell ref="V64:X64"/>
    <mergeCell ref="V65:X65"/>
    <mergeCell ref="V66:X66"/>
    <mergeCell ref="V61:X61"/>
    <mergeCell ref="V62:X62"/>
    <mergeCell ref="V58:X58"/>
    <mergeCell ref="V59:X59"/>
    <mergeCell ref="V60:X60"/>
    <mergeCell ref="Z74:AC74"/>
    <mergeCell ref="T73:U73"/>
    <mergeCell ref="Z73:AC73"/>
    <mergeCell ref="V71:X71"/>
    <mergeCell ref="T70:U70"/>
    <mergeCell ref="C65:F65"/>
    <mergeCell ref="C68:F68"/>
    <mergeCell ref="M65:N65"/>
    <mergeCell ref="M73:N73"/>
    <mergeCell ref="C74:F74"/>
    <mergeCell ref="M74:N74"/>
    <mergeCell ref="D66:F66"/>
    <mergeCell ref="D69:F69"/>
    <mergeCell ref="D70:F70"/>
    <mergeCell ref="D71:F71"/>
    <mergeCell ref="M72:N72"/>
    <mergeCell ref="M67:N67"/>
    <mergeCell ref="T74:U74"/>
    <mergeCell ref="V67:X67"/>
    <mergeCell ref="V68:X68"/>
    <mergeCell ref="V69:X69"/>
    <mergeCell ref="V70:X70"/>
    <mergeCell ref="T67:U67"/>
    <mergeCell ref="M69:N69"/>
    <mergeCell ref="A1:AH2"/>
    <mergeCell ref="M47:N47"/>
    <mergeCell ref="R47:R48"/>
    <mergeCell ref="I19:J19"/>
    <mergeCell ref="M49:N49"/>
    <mergeCell ref="M50:N50"/>
    <mergeCell ref="M48:N48"/>
    <mergeCell ref="T49:U49"/>
    <mergeCell ref="T50:U50"/>
    <mergeCell ref="T47:U48"/>
    <mergeCell ref="Z47:AC48"/>
    <mergeCell ref="AF11:AF12"/>
    <mergeCell ref="I36:J36"/>
    <mergeCell ref="K36:L36"/>
    <mergeCell ref="G28:H28"/>
    <mergeCell ref="K28:L28"/>
    <mergeCell ref="G32:H32"/>
    <mergeCell ref="K34:L34"/>
    <mergeCell ref="R26:T26"/>
    <mergeCell ref="K25:L25"/>
    <mergeCell ref="K21:L21"/>
    <mergeCell ref="K26:L26"/>
    <mergeCell ref="K16:L16"/>
    <mergeCell ref="G11:H12"/>
    <mergeCell ref="R11:T12"/>
    <mergeCell ref="I11:J12"/>
    <mergeCell ref="I25:J25"/>
    <mergeCell ref="I22:J22"/>
    <mergeCell ref="I30:J30"/>
    <mergeCell ref="I23:J23"/>
    <mergeCell ref="D73:F73"/>
    <mergeCell ref="C62:F62"/>
    <mergeCell ref="C72:F72"/>
    <mergeCell ref="C49:F49"/>
    <mergeCell ref="C52:F52"/>
    <mergeCell ref="C55:F55"/>
    <mergeCell ref="C59:F59"/>
    <mergeCell ref="C47:F47"/>
    <mergeCell ref="D51:F51"/>
    <mergeCell ref="C36:F36"/>
    <mergeCell ref="D53:F53"/>
    <mergeCell ref="M70:N70"/>
    <mergeCell ref="M66:N66"/>
    <mergeCell ref="K33:L33"/>
    <mergeCell ref="G34:H34"/>
    <mergeCell ref="I34:J34"/>
    <mergeCell ref="D54:F54"/>
    <mergeCell ref="T57:U57"/>
    <mergeCell ref="M58:N58"/>
    <mergeCell ref="M55:N55"/>
    <mergeCell ref="G38:H38"/>
    <mergeCell ref="I38:J38"/>
    <mergeCell ref="K38:L38"/>
    <mergeCell ref="N38:O38"/>
    <mergeCell ref="N37:O37"/>
    <mergeCell ref="M51:N51"/>
    <mergeCell ref="D61:F61"/>
    <mergeCell ref="C38:F38"/>
    <mergeCell ref="M57:N57"/>
    <mergeCell ref="G37:H37"/>
    <mergeCell ref="I37:J37"/>
    <mergeCell ref="K37:L37"/>
    <mergeCell ref="M54:N54"/>
    <mergeCell ref="M56:N56"/>
    <mergeCell ref="D57:F57"/>
    <mergeCell ref="D58:F58"/>
    <mergeCell ref="M53:N53"/>
    <mergeCell ref="M52:N52"/>
    <mergeCell ref="D63:F63"/>
    <mergeCell ref="D64:F64"/>
    <mergeCell ref="D50:F50"/>
    <mergeCell ref="D67:F67"/>
    <mergeCell ref="M68:N68"/>
    <mergeCell ref="M59:N59"/>
    <mergeCell ref="D60:F60"/>
    <mergeCell ref="K11:L12"/>
    <mergeCell ref="K15:L15"/>
    <mergeCell ref="K13:L13"/>
    <mergeCell ref="K14:L14"/>
    <mergeCell ref="K27:L27"/>
    <mergeCell ref="N25:O25"/>
    <mergeCell ref="N27:O27"/>
    <mergeCell ref="N28:O28"/>
    <mergeCell ref="N16:O16"/>
    <mergeCell ref="N19:O19"/>
    <mergeCell ref="N23:O23"/>
    <mergeCell ref="K17:L17"/>
    <mergeCell ref="K19:L19"/>
    <mergeCell ref="K20:L20"/>
    <mergeCell ref="K22:L22"/>
    <mergeCell ref="K23:L23"/>
    <mergeCell ref="K24:L24"/>
    <mergeCell ref="T72:U72"/>
    <mergeCell ref="N13:O13"/>
    <mergeCell ref="N14:O14"/>
    <mergeCell ref="N15:O15"/>
    <mergeCell ref="N17:O17"/>
    <mergeCell ref="N18:O18"/>
    <mergeCell ref="N20:O20"/>
    <mergeCell ref="N21:O21"/>
    <mergeCell ref="N22:O22"/>
    <mergeCell ref="N24:O24"/>
    <mergeCell ref="T64:U64"/>
    <mergeCell ref="T60:U60"/>
    <mergeCell ref="T69:U69"/>
    <mergeCell ref="T61:U61"/>
    <mergeCell ref="T66:U66"/>
    <mergeCell ref="T62:U62"/>
    <mergeCell ref="T71:U71"/>
    <mergeCell ref="T65:U65"/>
    <mergeCell ref="M60:N60"/>
    <mergeCell ref="M61:N61"/>
    <mergeCell ref="M63:N63"/>
    <mergeCell ref="M64:N64"/>
    <mergeCell ref="M71:N71"/>
    <mergeCell ref="M62:N62"/>
    <mergeCell ref="P36:Q36"/>
    <mergeCell ref="P37:Q37"/>
    <mergeCell ref="P38:Q38"/>
    <mergeCell ref="C32:F32"/>
    <mergeCell ref="G25:H25"/>
    <mergeCell ref="I24:J24"/>
    <mergeCell ref="I28:J28"/>
    <mergeCell ref="I27:J27"/>
    <mergeCell ref="G26:H26"/>
    <mergeCell ref="G27:H27"/>
    <mergeCell ref="C26:F26"/>
    <mergeCell ref="C29:F29"/>
    <mergeCell ref="P35:Q35"/>
    <mergeCell ref="N35:O35"/>
    <mergeCell ref="G35:H35"/>
    <mergeCell ref="I35:J35"/>
    <mergeCell ref="K35:L35"/>
    <mergeCell ref="I26:J26"/>
    <mergeCell ref="G36:H36"/>
    <mergeCell ref="G31:H31"/>
    <mergeCell ref="I31:J31"/>
    <mergeCell ref="K31:L31"/>
    <mergeCell ref="I29:J29"/>
    <mergeCell ref="K29:L29"/>
  </mergeCells>
  <printOptions horizontalCentered="1"/>
  <pageMargins left="0" right="0" top="3.937007874015748E-2" bottom="0" header="0.39370078740157483" footer="0.39370078740157483"/>
  <pageSetup paperSize="8" scale="68" fitToHeight="0" orientation="portrait" r:id="rId1"/>
  <headerFooter scaleWithDoc="0" alignWithMargins="0">
    <oddFooter xml:space="preserve">&amp;C_x000D_&amp;1#&amp;"Calibri"&amp;10&amp;K000000  Classified as OFFICIAL </oddFooter>
  </headerFooter>
  <rowBreaks count="1" manualBreakCount="1">
    <brk id="85" max="33" man="1"/>
  </rowBreaks>
  <ignoredErrors>
    <ignoredError sqref="M16 M30:M31 M35:N35 M29 M32 T72 M22 M19 M18 M17 M36 M25 M23 M28 M26 M34 M20 M21 M24 M27 M33 W71:X71 V72:X72 W54:X54 W52:X52 W58:X58 W55:X55 W61:X61 W59:X59 W64:X64 W62:X62 W67:X67 W65:X65 W68:X68 W51:X51 V68 V62 V59 V52 W50:X50 W53:X53 W56:X56 W57:X57 W60:X60 W63:X63 W66:X66 W69:X69 W70:X70 O35 O34 O33 O17 N16:O16 O23 N19:O19 O18 O20 O21 O22 O30 O28 O27 O25 O24 O31 N32:O32 N26:O26 O29 U62 T63:U63 U59 U55:V55 T56:U56 U52 U65:V65 T66:U67 U68 T60:U61 U64 T53:U54 T52 T55 T65 T64 T62 T68 T59 H60:H72 I52:J68 J73 I70:J72 I69 K51:L69 K71:L72 K70 M51:O72 P52:P72 Q52:Q55 Q57:Q73 R52:R72 G60:G72 T58:U58 U57 G56:G58 H55:H59 G52:G54 G55 H52:H54 G59" formula="1"/>
    <ignoredError sqref="S13:T1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DB64-B276-40D5-88FA-ADD144377F85}">
  <sheetPr>
    <tabColor theme="8" tint="0.79998168889431442"/>
  </sheetPr>
  <dimension ref="A1:N73"/>
  <sheetViews>
    <sheetView zoomScale="90" zoomScaleNormal="90" workbookViewId="0">
      <selection activeCell="G28" sqref="G28"/>
    </sheetView>
  </sheetViews>
  <sheetFormatPr defaultColWidth="9.140625" defaultRowHeight="15" customHeight="1"/>
  <cols>
    <col min="1" max="1" width="28.5703125" style="353" bestFit="1" customWidth="1"/>
    <col min="2" max="2" width="31.42578125" style="353" bestFit="1" customWidth="1"/>
    <col min="3" max="5" width="17.42578125" style="353" customWidth="1"/>
    <col min="6" max="16384" width="9.140625" style="261"/>
  </cols>
  <sheetData>
    <row r="1" spans="1:14" ht="20.25" customHeight="1">
      <c r="A1" s="648" t="s">
        <v>195</v>
      </c>
      <c r="B1" s="648"/>
      <c r="C1" s="648"/>
      <c r="D1" s="648"/>
      <c r="E1" s="648"/>
    </row>
    <row r="2" spans="1:14" ht="19.5" customHeight="1">
      <c r="A2" s="648"/>
      <c r="B2" s="648"/>
      <c r="C2" s="648"/>
      <c r="D2" s="648"/>
      <c r="E2" s="648"/>
    </row>
    <row r="3" spans="1:14" ht="27.75" customHeight="1">
      <c r="A3" s="372" t="s">
        <v>194</v>
      </c>
      <c r="B3" s="370"/>
      <c r="C3" s="272"/>
      <c r="D3" s="272"/>
      <c r="E3" s="272"/>
    </row>
    <row r="4" spans="1:14" ht="27.75" customHeight="1">
      <c r="A4" s="376" t="s">
        <v>204</v>
      </c>
      <c r="B4" s="377"/>
      <c r="C4" s="193"/>
      <c r="D4" s="193"/>
      <c r="E4" s="193"/>
    </row>
    <row r="5" spans="1:14" ht="15" customHeight="1" thickBot="1">
      <c r="A5" s="369"/>
      <c r="B5" s="369"/>
      <c r="C5" s="366"/>
      <c r="D5" s="366"/>
      <c r="E5" s="366"/>
    </row>
    <row r="6" spans="1:14" ht="37.5" customHeight="1" thickBot="1">
      <c r="A6" s="261"/>
      <c r="B6" s="261"/>
      <c r="C6" s="357" t="s">
        <v>13</v>
      </c>
      <c r="D6" s="357" t="s">
        <v>14</v>
      </c>
      <c r="E6" s="357" t="s">
        <v>15</v>
      </c>
    </row>
    <row r="7" spans="1:14" ht="18" customHeight="1" thickBot="1">
      <c r="A7" s="649" t="s">
        <v>176</v>
      </c>
      <c r="B7" s="358" t="s">
        <v>120</v>
      </c>
      <c r="C7" s="359">
        <v>0.74643423137800002</v>
      </c>
      <c r="D7" s="359">
        <v>0.80618744313000001</v>
      </c>
      <c r="E7" s="359">
        <v>0.162475880366</v>
      </c>
    </row>
    <row r="8" spans="1:14" ht="18" customHeight="1" thickBot="1">
      <c r="A8" s="650"/>
      <c r="B8" s="358" t="s">
        <v>99</v>
      </c>
      <c r="C8" s="359">
        <v>0.81481481481399998</v>
      </c>
      <c r="D8" s="359">
        <v>0.80337078651600002</v>
      </c>
      <c r="E8" s="359">
        <v>0.16451108480500001</v>
      </c>
    </row>
    <row r="9" spans="1:14" ht="18" customHeight="1" thickBot="1">
      <c r="A9" s="651"/>
      <c r="B9" s="360" t="s">
        <v>97</v>
      </c>
      <c r="C9" s="361">
        <v>0.78429985855700002</v>
      </c>
      <c r="D9" s="361">
        <v>0.804799261652</v>
      </c>
      <c r="E9" s="361">
        <v>0.16350927183200001</v>
      </c>
    </row>
    <row r="10" spans="1:14" ht="18" customHeight="1" thickBot="1">
      <c r="A10" s="649" t="s">
        <v>175</v>
      </c>
      <c r="B10" s="358" t="s">
        <v>100</v>
      </c>
      <c r="C10" s="359">
        <v>0.73604960141700004</v>
      </c>
      <c r="D10" s="359">
        <v>0.78667866786600005</v>
      </c>
      <c r="E10" s="359">
        <v>0.146386175807</v>
      </c>
    </row>
    <row r="11" spans="1:14" ht="18" customHeight="1" thickBot="1">
      <c r="A11" s="650"/>
      <c r="B11" s="358" t="s">
        <v>9</v>
      </c>
      <c r="C11" s="359">
        <v>0.72960000000000003</v>
      </c>
      <c r="D11" s="359">
        <v>0.76319176319100002</v>
      </c>
      <c r="E11" s="359">
        <v>0.15483773127</v>
      </c>
    </row>
    <row r="12" spans="1:14" ht="18" customHeight="1" thickBot="1">
      <c r="A12" s="650"/>
      <c r="B12" s="358" t="s">
        <v>101</v>
      </c>
      <c r="C12" s="359">
        <v>0.78701298701199995</v>
      </c>
      <c r="D12" s="359">
        <v>0.77643784786600001</v>
      </c>
      <c r="E12" s="359">
        <v>0.12619541332600001</v>
      </c>
    </row>
    <row r="13" spans="1:14" ht="18" customHeight="1" thickBot="1">
      <c r="A13" s="651"/>
      <c r="B13" s="360" t="s">
        <v>98</v>
      </c>
      <c r="C13" s="361">
        <v>0.75</v>
      </c>
      <c r="D13" s="361">
        <v>0.77680377612899998</v>
      </c>
      <c r="E13" s="361">
        <v>0.14122821857500001</v>
      </c>
    </row>
    <row r="14" spans="1:14" ht="18" customHeight="1" thickBot="1">
      <c r="A14" s="649" t="s">
        <v>3</v>
      </c>
      <c r="B14" s="358" t="s">
        <v>3</v>
      </c>
      <c r="C14" s="359">
        <v>0.778617710583</v>
      </c>
      <c r="D14" s="359">
        <v>0.84397677793899994</v>
      </c>
      <c r="E14" s="359">
        <v>0.15076840578600001</v>
      </c>
      <c r="M14" s="371"/>
    </row>
    <row r="15" spans="1:14" ht="18" customHeight="1" thickBot="1">
      <c r="A15" s="651"/>
      <c r="B15" s="360" t="s">
        <v>102</v>
      </c>
      <c r="C15" s="361">
        <v>0.778617710583</v>
      </c>
      <c r="D15" s="361">
        <v>0.84397677793899994</v>
      </c>
      <c r="E15" s="361">
        <v>0.15076840578600001</v>
      </c>
      <c r="N15" s="261" t="s">
        <v>12</v>
      </c>
    </row>
    <row r="16" spans="1:14" ht="18" customHeight="1" thickBot="1">
      <c r="A16" s="649" t="s">
        <v>174</v>
      </c>
      <c r="B16" s="358" t="s">
        <v>7</v>
      </c>
      <c r="C16" s="359">
        <v>0.84905660377299996</v>
      </c>
      <c r="D16" s="359">
        <v>0.83017312448400005</v>
      </c>
      <c r="E16" s="359">
        <v>0.14470674129899999</v>
      </c>
    </row>
    <row r="17" spans="1:5" ht="18" customHeight="1" thickBot="1">
      <c r="A17" s="650"/>
      <c r="B17" s="358" t="s">
        <v>10</v>
      </c>
      <c r="C17" s="359">
        <v>0.82055214723900005</v>
      </c>
      <c r="D17" s="359">
        <v>0.85922974767500004</v>
      </c>
      <c r="E17" s="359">
        <v>0.15963772756299999</v>
      </c>
    </row>
    <row r="18" spans="1:5" ht="18" customHeight="1" thickBot="1">
      <c r="A18" s="651"/>
      <c r="B18" s="360" t="s">
        <v>95</v>
      </c>
      <c r="C18" s="361">
        <v>0.834627329192</v>
      </c>
      <c r="D18" s="361">
        <v>0.84130213631700002</v>
      </c>
      <c r="E18" s="361">
        <v>0.15090310272400001</v>
      </c>
    </row>
    <row r="19" spans="1:5" ht="18" customHeight="1" thickBot="1">
      <c r="A19" s="649" t="s">
        <v>173</v>
      </c>
      <c r="B19" s="358" t="s">
        <v>2</v>
      </c>
      <c r="C19" s="359">
        <v>0.80645161290300005</v>
      </c>
      <c r="D19" s="359">
        <v>0.82432432432400005</v>
      </c>
      <c r="E19" s="359">
        <v>0.21814006888599999</v>
      </c>
    </row>
    <row r="20" spans="1:5" ht="18" customHeight="1" thickBot="1">
      <c r="A20" s="650"/>
      <c r="B20" s="358" t="s">
        <v>6</v>
      </c>
      <c r="C20" s="359">
        <v>0.77102803738299996</v>
      </c>
      <c r="D20" s="359">
        <v>0.81551116333700002</v>
      </c>
      <c r="E20" s="359">
        <v>0.197566366933</v>
      </c>
    </row>
    <row r="21" spans="1:5" ht="18" customHeight="1" thickBot="1">
      <c r="A21" s="651"/>
      <c r="B21" s="360" t="s">
        <v>96</v>
      </c>
      <c r="C21" s="361">
        <v>0.77265973253999998</v>
      </c>
      <c r="D21" s="361">
        <v>0.81621621621600005</v>
      </c>
      <c r="E21" s="361">
        <v>0.19865880918500001</v>
      </c>
    </row>
    <row r="22" spans="1:5" ht="18" customHeight="1" thickBot="1">
      <c r="A22" s="649" t="s">
        <v>172</v>
      </c>
      <c r="B22" s="358" t="s">
        <v>4</v>
      </c>
      <c r="C22" s="359">
        <v>0.71383647798700001</v>
      </c>
      <c r="D22" s="359">
        <v>0.79666666666599995</v>
      </c>
      <c r="E22" s="359">
        <v>0.18260086878199999</v>
      </c>
    </row>
    <row r="23" spans="1:5" ht="18" customHeight="1" thickBot="1">
      <c r="A23" s="650"/>
      <c r="B23" s="358" t="s">
        <v>1</v>
      </c>
      <c r="C23" s="359">
        <v>0.92307692307599998</v>
      </c>
      <c r="D23" s="359">
        <v>0.84375</v>
      </c>
      <c r="E23" s="359">
        <v>0.20452403392999999</v>
      </c>
    </row>
    <row r="24" spans="1:5" ht="18" customHeight="1" thickBot="1">
      <c r="A24" s="650"/>
      <c r="B24" s="358" t="s">
        <v>0</v>
      </c>
      <c r="C24" s="359">
        <v>0.81287726358099999</v>
      </c>
      <c r="D24" s="359">
        <v>0.781534460338</v>
      </c>
      <c r="E24" s="359">
        <v>0.16151528676599999</v>
      </c>
    </row>
    <row r="25" spans="1:5" ht="18" customHeight="1" thickBot="1">
      <c r="A25" s="651"/>
      <c r="B25" s="360" t="s">
        <v>111</v>
      </c>
      <c r="C25" s="361">
        <v>0.77657004830900001</v>
      </c>
      <c r="D25" s="361">
        <v>0.78943611705899996</v>
      </c>
      <c r="E25" s="361">
        <v>0.170871890109</v>
      </c>
    </row>
    <row r="26" spans="1:5" ht="18" customHeight="1" thickBot="1">
      <c r="A26" s="649" t="s">
        <v>171</v>
      </c>
      <c r="B26" s="358" t="s">
        <v>5</v>
      </c>
      <c r="C26" s="359">
        <v>0.65333333333300003</v>
      </c>
      <c r="D26" s="359">
        <v>0.79746835442999997</v>
      </c>
      <c r="E26" s="359">
        <v>0.13880492908600001</v>
      </c>
    </row>
    <row r="27" spans="1:5" ht="18" customHeight="1" thickBot="1">
      <c r="A27" s="650"/>
      <c r="B27" s="358" t="s">
        <v>8</v>
      </c>
      <c r="C27" s="359">
        <v>0.69196428571400004</v>
      </c>
      <c r="D27" s="359">
        <v>0.72881355932199998</v>
      </c>
      <c r="E27" s="359">
        <v>0.185360524399</v>
      </c>
    </row>
    <row r="28" spans="1:5" ht="18" customHeight="1" thickBot="1">
      <c r="A28" s="651"/>
      <c r="B28" s="360" t="s">
        <v>94</v>
      </c>
      <c r="C28" s="361">
        <v>0.68808567603699999</v>
      </c>
      <c r="D28" s="361">
        <v>0.73522458628800003</v>
      </c>
      <c r="E28" s="361">
        <v>0.17845941754200001</v>
      </c>
    </row>
    <row r="29" spans="1:5" ht="18" customHeight="1" thickBot="1">
      <c r="A29" s="649" t="s">
        <v>170</v>
      </c>
      <c r="B29" s="358" t="s">
        <v>129</v>
      </c>
      <c r="C29" s="359">
        <v>0.81872509960100004</v>
      </c>
      <c r="D29" s="359">
        <v>0.83572359843499999</v>
      </c>
      <c r="E29" s="359">
        <v>0.18055120576200001</v>
      </c>
    </row>
    <row r="30" spans="1:5" ht="18" customHeight="1" thickBot="1">
      <c r="A30" s="650"/>
      <c r="B30" s="358" t="s">
        <v>167</v>
      </c>
      <c r="C30" s="359">
        <v>0.77777777777699997</v>
      </c>
      <c r="D30" s="359">
        <v>0.85185185185099999</v>
      </c>
      <c r="E30" s="359">
        <v>0.18516513264699999</v>
      </c>
    </row>
    <row r="31" spans="1:5" ht="18" customHeight="1" thickBot="1">
      <c r="A31" s="651"/>
      <c r="B31" s="360" t="s">
        <v>92</v>
      </c>
      <c r="C31" s="361">
        <v>0.81800391389399996</v>
      </c>
      <c r="D31" s="361">
        <v>0.83627204030199997</v>
      </c>
      <c r="E31" s="361">
        <v>0.180734280006</v>
      </c>
    </row>
    <row r="32" spans="1:5" ht="18" customHeight="1" thickBot="1">
      <c r="A32" s="362"/>
      <c r="B32" s="363" t="s">
        <v>11</v>
      </c>
      <c r="C32" s="364">
        <v>0.77358913945899999</v>
      </c>
      <c r="D32" s="364">
        <v>0.804823331463</v>
      </c>
      <c r="E32" s="364">
        <v>0.15999631621300001</v>
      </c>
    </row>
    <row r="33" spans="1:6" ht="18" customHeight="1">
      <c r="A33" s="356" t="s">
        <v>331</v>
      </c>
      <c r="B33" s="314"/>
      <c r="C33" s="314" t="s">
        <v>19</v>
      </c>
      <c r="D33" s="314" t="s">
        <v>19</v>
      </c>
      <c r="E33" s="314" t="s">
        <v>19</v>
      </c>
    </row>
    <row r="34" spans="1:6" ht="18" customHeight="1">
      <c r="A34" s="356" t="s">
        <v>346</v>
      </c>
      <c r="B34" s="314"/>
      <c r="C34" s="314"/>
      <c r="D34" s="314"/>
      <c r="E34" s="314"/>
    </row>
    <row r="35" spans="1:6" ht="18" customHeight="1">
      <c r="F35" s="340"/>
    </row>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2.75"/>
    <row r="63" ht="12.75"/>
    <row r="64" ht="12.75"/>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A1:E2"/>
    <mergeCell ref="A29:A31"/>
    <mergeCell ref="A7:A9"/>
    <mergeCell ref="A10:A13"/>
    <mergeCell ref="A14:A15"/>
    <mergeCell ref="A16:A18"/>
    <mergeCell ref="A19:A21"/>
    <mergeCell ref="A22:A25"/>
    <mergeCell ref="A26:A28"/>
  </mergeCells>
  <hyperlinks>
    <hyperlink ref="A3" display="Ê  01. Care for Patients IPR Fact Daily" xr:uid="{C748B48D-B109-44AB-BE4A-343D2B3126B3}"/>
  </hyperlinks>
  <pageMargins left="0.7" right="0.7" top="0.75" bottom="0.75" header="0.3" footer="0.3"/>
  <pageSetup paperSize="9" orientation="portrait" horizontalDpi="4294967295" verticalDpi="4294967295" r:id="rId1"/>
  <headerFooter>
    <oddFooter xml:space="preserve">&amp;C_x000D_&amp;1#&amp;"Calibri"&amp;10&amp;K000000  Classified as OFFICIAL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5212-0CEF-4816-837A-ED9F20584CE7}">
  <sheetPr>
    <tabColor theme="4" tint="0.79998168889431442"/>
  </sheetPr>
  <dimension ref="A1:X183"/>
  <sheetViews>
    <sheetView topLeftCell="A26" workbookViewId="0">
      <selection activeCell="A48" sqref="A48"/>
    </sheetView>
  </sheetViews>
  <sheetFormatPr defaultColWidth="9.140625" defaultRowHeight="15" customHeight="1"/>
  <cols>
    <col min="1" max="1" width="38.7109375" style="2" customWidth="1"/>
    <col min="2" max="2" width="9.140625" style="2"/>
    <col min="3" max="3" width="6" style="2" customWidth="1"/>
    <col min="4" max="4" width="10.7109375" style="225" bestFit="1" customWidth="1"/>
    <col min="5" max="5" width="9.140625" style="225"/>
    <col min="6" max="6" width="9.85546875" style="225" bestFit="1" customWidth="1"/>
    <col min="7" max="8" width="10.7109375" style="225" bestFit="1" customWidth="1"/>
    <col min="9" max="11" width="9.140625" style="225"/>
    <col min="12" max="12" width="4.7109375" style="2" customWidth="1"/>
    <col min="13" max="13" width="10.42578125" style="2" bestFit="1" customWidth="1"/>
    <col min="14" max="15" width="9.140625" style="2"/>
    <col min="16" max="16" width="6.85546875" style="97" customWidth="1"/>
    <col min="17" max="17" width="31.140625" style="224" customWidth="1"/>
    <col min="18" max="18" width="47.140625" style="224" bestFit="1" customWidth="1"/>
    <col min="19" max="23" width="12.5703125" style="224" bestFit="1" customWidth="1"/>
    <col min="24" max="16384" width="9.140625" style="97"/>
  </cols>
  <sheetData>
    <row r="1" spans="1:24" s="100" customFormat="1" ht="52.5" customHeight="1">
      <c r="A1" s="294" t="s">
        <v>19</v>
      </c>
      <c r="B1" s="2"/>
      <c r="C1" s="2"/>
      <c r="D1" s="663" t="s">
        <v>226</v>
      </c>
      <c r="E1" s="663"/>
      <c r="F1" s="663"/>
      <c r="G1" s="663"/>
      <c r="H1" s="663"/>
      <c r="I1" s="664" t="s">
        <v>142</v>
      </c>
      <c r="J1" s="664"/>
      <c r="K1" s="664"/>
      <c r="L1" s="2"/>
      <c r="M1" s="272" t="s">
        <v>151</v>
      </c>
      <c r="N1" s="2"/>
      <c r="O1" s="2"/>
      <c r="Q1" s="224"/>
      <c r="R1" s="224"/>
      <c r="S1" s="224"/>
      <c r="T1" s="224"/>
      <c r="U1" s="224"/>
      <c r="V1" s="224"/>
      <c r="W1" s="224"/>
    </row>
    <row r="2" spans="1:24" s="2" customFormat="1" ht="173.25" customHeight="1">
      <c r="A2" s="271" t="s">
        <v>225</v>
      </c>
      <c r="B2" s="223" t="s">
        <v>161</v>
      </c>
      <c r="C2" s="225"/>
      <c r="D2" s="668" t="s">
        <v>222</v>
      </c>
      <c r="E2" s="668"/>
      <c r="F2" s="668"/>
      <c r="G2" s="668"/>
      <c r="H2" s="230" t="s">
        <v>139</v>
      </c>
      <c r="I2" s="223" t="s">
        <v>140</v>
      </c>
      <c r="J2" s="223" t="s">
        <v>141</v>
      </c>
      <c r="K2" s="223" t="s">
        <v>18</v>
      </c>
      <c r="M2" s="229" t="s">
        <v>17</v>
      </c>
      <c r="N2" s="226"/>
      <c r="O2" s="652" t="s">
        <v>223</v>
      </c>
      <c r="P2" s="652"/>
      <c r="Q2" s="652"/>
      <c r="R2" s="224"/>
      <c r="S2" s="224"/>
      <c r="T2" s="224"/>
      <c r="U2" s="224"/>
      <c r="V2" s="224"/>
      <c r="W2" s="224"/>
    </row>
    <row r="3" spans="1:24" s="2" customFormat="1" ht="15" customHeight="1">
      <c r="A3" s="196" t="s">
        <v>143</v>
      </c>
      <c r="B3" s="201">
        <v>3.0887171167732298E-2</v>
      </c>
      <c r="C3" s="225"/>
      <c r="D3" s="665" t="s">
        <v>92</v>
      </c>
      <c r="E3" s="666"/>
      <c r="F3" s="666"/>
      <c r="G3" s="667"/>
      <c r="H3" s="234">
        <v>13.991558426416063</v>
      </c>
      <c r="I3" s="235">
        <v>2.29</v>
      </c>
      <c r="J3" s="235">
        <v>66</v>
      </c>
      <c r="K3" s="236">
        <v>471713</v>
      </c>
      <c r="L3" s="237"/>
      <c r="M3" s="298">
        <v>0.26</v>
      </c>
      <c r="Q3" s="224"/>
      <c r="R3" s="224"/>
      <c r="S3" s="224"/>
      <c r="T3" s="224"/>
      <c r="U3" s="224"/>
      <c r="V3" s="224"/>
      <c r="W3" s="224"/>
    </row>
    <row r="4" spans="1:24" s="2" customFormat="1" ht="15" customHeight="1">
      <c r="A4" s="197" t="s">
        <v>213</v>
      </c>
      <c r="B4" s="202">
        <v>0</v>
      </c>
      <c r="C4" s="225"/>
      <c r="D4" s="238"/>
      <c r="E4" s="658" t="s">
        <v>129</v>
      </c>
      <c r="F4" s="658"/>
      <c r="G4" s="659"/>
      <c r="H4" s="239">
        <v>17.131063512738169</v>
      </c>
      <c r="I4" s="240">
        <v>2.2599999999999998</v>
      </c>
      <c r="J4" s="240">
        <v>63</v>
      </c>
      <c r="K4" s="241">
        <v>367753</v>
      </c>
      <c r="L4" s="237"/>
      <c r="M4" s="299">
        <v>0.25</v>
      </c>
      <c r="O4" s="390"/>
      <c r="P4" s="390"/>
      <c r="Q4" s="224"/>
      <c r="R4" s="224"/>
      <c r="S4" s="224"/>
      <c r="T4" s="224"/>
      <c r="U4" s="224"/>
      <c r="V4" s="224"/>
      <c r="W4" s="224"/>
    </row>
    <row r="5" spans="1:24" s="2" customFormat="1" ht="15" customHeight="1">
      <c r="A5" s="197" t="s">
        <v>129</v>
      </c>
      <c r="B5" s="202">
        <v>3.6196227540445838E-2</v>
      </c>
      <c r="C5" s="225"/>
      <c r="D5" s="238"/>
      <c r="E5" s="658" t="s">
        <v>93</v>
      </c>
      <c r="F5" s="658"/>
      <c r="G5" s="659"/>
      <c r="H5" s="239">
        <v>5.2310830957549763</v>
      </c>
      <c r="I5" s="240">
        <v>0</v>
      </c>
      <c r="J5" s="240">
        <v>2</v>
      </c>
      <c r="K5" s="241">
        <v>38233</v>
      </c>
      <c r="L5" s="237"/>
      <c r="M5" s="299">
        <v>0.48</v>
      </c>
      <c r="Q5" s="224"/>
      <c r="R5" s="224"/>
      <c r="S5" s="224"/>
      <c r="T5" s="224"/>
      <c r="U5" s="224"/>
      <c r="V5" s="224"/>
      <c r="W5" s="224"/>
      <c r="X5" s="99"/>
    </row>
    <row r="6" spans="1:24" s="2" customFormat="1" ht="15" customHeight="1">
      <c r="A6" s="197" t="s">
        <v>93</v>
      </c>
      <c r="B6" s="202">
        <v>0</v>
      </c>
      <c r="C6" s="225"/>
      <c r="D6" s="660" t="s">
        <v>94</v>
      </c>
      <c r="E6" s="661"/>
      <c r="F6" s="661"/>
      <c r="G6" s="662"/>
      <c r="H6" s="242">
        <v>19.060794108053088</v>
      </c>
      <c r="I6" s="243">
        <v>3.14</v>
      </c>
      <c r="J6" s="243">
        <v>97</v>
      </c>
      <c r="K6" s="244">
        <v>508898</v>
      </c>
      <c r="L6" s="237"/>
      <c r="M6" s="300">
        <v>0.23</v>
      </c>
      <c r="O6" s="303"/>
      <c r="R6" s="224"/>
      <c r="S6" s="224"/>
      <c r="T6" s="224"/>
      <c r="U6" s="224"/>
      <c r="V6" s="224"/>
      <c r="W6" s="224"/>
    </row>
    <row r="7" spans="1:24" s="2" customFormat="1" ht="15" customHeight="1">
      <c r="A7" s="198" t="s">
        <v>109</v>
      </c>
      <c r="B7" s="202">
        <v>0</v>
      </c>
      <c r="C7" s="225"/>
      <c r="D7" s="238"/>
      <c r="E7" s="658" t="s">
        <v>5</v>
      </c>
      <c r="F7" s="658"/>
      <c r="G7" s="659"/>
      <c r="H7" s="239">
        <v>5.895096753275463</v>
      </c>
      <c r="I7" s="240">
        <v>0.22</v>
      </c>
      <c r="J7" s="240">
        <v>4</v>
      </c>
      <c r="K7" s="241">
        <v>67853</v>
      </c>
      <c r="L7" s="237"/>
      <c r="M7" s="299">
        <v>0.28000000000000003</v>
      </c>
      <c r="O7" s="390"/>
      <c r="P7" s="390"/>
      <c r="Q7" s="390"/>
      <c r="R7" s="390"/>
      <c r="S7" s="224"/>
      <c r="T7" s="224"/>
      <c r="U7" s="224"/>
      <c r="V7" s="224"/>
      <c r="W7" s="224"/>
    </row>
    <row r="8" spans="1:24" s="2" customFormat="1" ht="15" customHeight="1">
      <c r="A8" s="196" t="s">
        <v>147</v>
      </c>
      <c r="B8" s="201">
        <v>1.4911985648615315E-2</v>
      </c>
      <c r="C8" s="225"/>
      <c r="D8" s="245"/>
      <c r="E8" s="658" t="s">
        <v>8</v>
      </c>
      <c r="F8" s="658"/>
      <c r="G8" s="659"/>
      <c r="H8" s="239">
        <v>24.122736483226657</v>
      </c>
      <c r="I8" s="240">
        <v>2.82</v>
      </c>
      <c r="J8" s="240">
        <v>90</v>
      </c>
      <c r="K8" s="241">
        <v>373092</v>
      </c>
      <c r="L8" s="237"/>
      <c r="M8" s="299">
        <v>0.22</v>
      </c>
      <c r="O8" s="653" t="s">
        <v>224</v>
      </c>
      <c r="P8" s="653"/>
      <c r="Q8" s="653"/>
      <c r="R8" s="653"/>
      <c r="S8" s="224"/>
      <c r="T8" s="224"/>
      <c r="U8" s="224"/>
      <c r="V8" s="224"/>
      <c r="W8" s="224"/>
    </row>
    <row r="9" spans="1:24" s="2" customFormat="1" ht="15" customHeight="1">
      <c r="A9" s="199" t="s">
        <v>212</v>
      </c>
      <c r="B9" s="202">
        <v>0</v>
      </c>
      <c r="C9" s="225"/>
      <c r="D9" s="660" t="s">
        <v>111</v>
      </c>
      <c r="E9" s="661"/>
      <c r="F9" s="661"/>
      <c r="G9" s="662"/>
      <c r="H9" s="242">
        <v>6.0623906604541595</v>
      </c>
      <c r="I9" s="243">
        <v>2.52</v>
      </c>
      <c r="J9" s="243">
        <v>42</v>
      </c>
      <c r="K9" s="244">
        <v>692796</v>
      </c>
      <c r="L9" s="237"/>
      <c r="M9" s="300">
        <v>0.42</v>
      </c>
      <c r="O9" s="653"/>
      <c r="P9" s="653"/>
      <c r="Q9" s="653"/>
      <c r="R9" s="653"/>
      <c r="S9" s="224"/>
      <c r="T9" s="224"/>
      <c r="U9" s="224"/>
      <c r="V9" s="224"/>
      <c r="W9" s="224"/>
    </row>
    <row r="10" spans="1:24" s="2" customFormat="1" ht="15" customHeight="1">
      <c r="A10" s="197" t="s">
        <v>5</v>
      </c>
      <c r="B10" s="202">
        <v>2.1824530772588391E-2</v>
      </c>
      <c r="C10" s="225"/>
      <c r="D10" s="238"/>
      <c r="E10" s="658" t="s">
        <v>0</v>
      </c>
      <c r="F10" s="658"/>
      <c r="G10" s="659"/>
      <c r="H10" s="239">
        <v>10.024589728923299</v>
      </c>
      <c r="I10" s="240">
        <v>2.99</v>
      </c>
      <c r="J10" s="240">
        <v>34</v>
      </c>
      <c r="K10" s="241">
        <v>339166</v>
      </c>
      <c r="L10" s="237"/>
      <c r="M10" s="299">
        <v>0.4</v>
      </c>
      <c r="O10" s="669" t="s">
        <v>242</v>
      </c>
      <c r="P10" s="670"/>
      <c r="Q10" s="670"/>
      <c r="R10" s="670"/>
      <c r="S10" s="224"/>
      <c r="T10" s="224"/>
      <c r="U10" s="224"/>
      <c r="V10" s="224"/>
      <c r="W10" s="224"/>
    </row>
    <row r="11" spans="1:24" s="2" customFormat="1" ht="15" customHeight="1">
      <c r="A11" s="197" t="s">
        <v>8</v>
      </c>
      <c r="B11" s="202">
        <v>1.5003125651177326E-2</v>
      </c>
      <c r="C11" s="225"/>
      <c r="D11" s="245"/>
      <c r="E11" s="658" t="s">
        <v>1</v>
      </c>
      <c r="F11" s="658"/>
      <c r="G11" s="659"/>
      <c r="H11" s="239">
        <v>0</v>
      </c>
      <c r="I11" s="240">
        <v>0</v>
      </c>
      <c r="J11" s="240">
        <v>0</v>
      </c>
      <c r="K11" s="241">
        <v>24891</v>
      </c>
      <c r="L11" s="237"/>
      <c r="M11" s="299">
        <v>0.21</v>
      </c>
      <c r="O11" s="670"/>
      <c r="P11" s="670"/>
      <c r="Q11" s="670"/>
      <c r="R11" s="670"/>
      <c r="S11" s="224"/>
      <c r="T11" s="224"/>
      <c r="U11" s="224"/>
      <c r="V11" s="224"/>
      <c r="W11" s="224"/>
    </row>
    <row r="12" spans="1:24" s="2" customFormat="1" ht="15" customHeight="1">
      <c r="A12" s="198" t="s">
        <v>110</v>
      </c>
      <c r="B12" s="202">
        <v>0</v>
      </c>
      <c r="C12" s="225"/>
      <c r="D12" s="238"/>
      <c r="E12" s="658" t="s">
        <v>4</v>
      </c>
      <c r="F12" s="658"/>
      <c r="G12" s="659"/>
      <c r="H12" s="239">
        <v>2.8847302983223235</v>
      </c>
      <c r="I12" s="240">
        <v>2.17</v>
      </c>
      <c r="J12" s="240">
        <v>7</v>
      </c>
      <c r="K12" s="241">
        <v>242657</v>
      </c>
      <c r="L12" s="237"/>
      <c r="M12" s="299">
        <v>0.47</v>
      </c>
      <c r="O12" s="670"/>
      <c r="P12" s="670"/>
      <c r="Q12" s="670"/>
      <c r="R12" s="670"/>
      <c r="S12" s="224"/>
      <c r="T12" s="224"/>
      <c r="U12" s="224"/>
      <c r="V12" s="224"/>
      <c r="W12" s="224"/>
    </row>
    <row r="13" spans="1:24" s="2" customFormat="1" ht="15" customHeight="1">
      <c r="A13" s="196" t="s">
        <v>144</v>
      </c>
      <c r="B13" s="201">
        <v>1.4297969688304261E-2</v>
      </c>
      <c r="C13" s="225"/>
      <c r="D13" s="660" t="s">
        <v>95</v>
      </c>
      <c r="E13" s="661"/>
      <c r="F13" s="661"/>
      <c r="G13" s="662"/>
      <c r="H13" s="242">
        <v>8.6400289491793494</v>
      </c>
      <c r="I13" s="243">
        <v>5.55</v>
      </c>
      <c r="J13" s="243">
        <v>85</v>
      </c>
      <c r="K13" s="244">
        <v>983793</v>
      </c>
      <c r="L13" s="237"/>
      <c r="M13" s="300">
        <v>0.23</v>
      </c>
      <c r="O13" s="670"/>
      <c r="P13" s="670"/>
      <c r="Q13" s="670"/>
      <c r="R13" s="670"/>
      <c r="S13" s="224"/>
      <c r="T13" s="224"/>
      <c r="U13" s="224"/>
      <c r="V13" s="224"/>
      <c r="W13" s="224"/>
    </row>
    <row r="14" spans="1:24" s="2" customFormat="1" ht="15" customHeight="1">
      <c r="A14" s="199" t="s">
        <v>211</v>
      </c>
      <c r="B14" s="202">
        <v>8.5763293310463118E-2</v>
      </c>
      <c r="C14" s="225"/>
      <c r="D14" s="238"/>
      <c r="E14" s="658" t="s">
        <v>7</v>
      </c>
      <c r="F14" s="658"/>
      <c r="G14" s="659"/>
      <c r="H14" s="239">
        <v>10.233629982261709</v>
      </c>
      <c r="I14" s="240">
        <v>6.31</v>
      </c>
      <c r="J14" s="240">
        <v>54</v>
      </c>
      <c r="K14" s="241">
        <v>527672</v>
      </c>
      <c r="L14" s="237"/>
      <c r="M14" s="299">
        <v>0.2</v>
      </c>
      <c r="O14" s="670"/>
      <c r="P14" s="670"/>
      <c r="Q14" s="670"/>
      <c r="R14" s="670"/>
      <c r="S14" s="224"/>
      <c r="T14" s="224"/>
      <c r="U14" s="224"/>
      <c r="V14" s="224"/>
      <c r="W14" s="224"/>
    </row>
    <row r="15" spans="1:24" s="2" customFormat="1" ht="15" customHeight="1">
      <c r="A15" s="197" t="s">
        <v>0</v>
      </c>
      <c r="B15" s="202">
        <v>3.9074710847139737E-3</v>
      </c>
      <c r="C15" s="225"/>
      <c r="D15" s="245"/>
      <c r="E15" s="658" t="s">
        <v>10</v>
      </c>
      <c r="F15" s="658"/>
      <c r="G15" s="659"/>
      <c r="H15" s="239">
        <v>8.9696824732404465</v>
      </c>
      <c r="I15" s="240">
        <v>4.8600000000000003</v>
      </c>
      <c r="J15" s="240">
        <v>30</v>
      </c>
      <c r="K15" s="241">
        <v>334460</v>
      </c>
      <c r="L15" s="237"/>
      <c r="M15" s="299">
        <v>0.3</v>
      </c>
      <c r="O15" s="670"/>
      <c r="P15" s="670"/>
      <c r="Q15" s="670"/>
      <c r="R15" s="670"/>
      <c r="S15" s="224"/>
      <c r="T15" s="224"/>
      <c r="U15" s="224"/>
      <c r="V15" s="224"/>
      <c r="W15" s="224"/>
    </row>
    <row r="16" spans="1:24" s="2" customFormat="1" ht="15" customHeight="1">
      <c r="A16" s="197" t="s">
        <v>1</v>
      </c>
      <c r="B16" s="202">
        <v>0</v>
      </c>
      <c r="C16" s="225"/>
      <c r="D16" s="660" t="s">
        <v>96</v>
      </c>
      <c r="E16" s="661"/>
      <c r="F16" s="661"/>
      <c r="G16" s="662"/>
      <c r="H16" s="242">
        <v>4.3219171332896531</v>
      </c>
      <c r="I16" s="243">
        <v>2.21</v>
      </c>
      <c r="J16" s="243">
        <v>25</v>
      </c>
      <c r="K16" s="244">
        <v>578447</v>
      </c>
      <c r="L16" s="237"/>
      <c r="M16" s="300">
        <v>0.38</v>
      </c>
      <c r="O16" s="670"/>
      <c r="P16" s="670"/>
      <c r="Q16" s="670"/>
      <c r="R16" s="670"/>
      <c r="S16" s="224"/>
      <c r="T16" s="224"/>
      <c r="U16" s="224"/>
      <c r="V16" s="224"/>
      <c r="W16" s="224"/>
    </row>
    <row r="17" spans="1:23" s="2" customFormat="1" ht="15" customHeight="1">
      <c r="A17" s="197" t="s">
        <v>4</v>
      </c>
      <c r="B17" s="202">
        <v>2.7783951989330966E-2</v>
      </c>
      <c r="C17" s="225"/>
      <c r="D17" s="238"/>
      <c r="E17" s="658" t="s">
        <v>2</v>
      </c>
      <c r="F17" s="658"/>
      <c r="G17" s="659"/>
      <c r="H17" s="239">
        <v>4.8235247687996878</v>
      </c>
      <c r="I17" s="240">
        <v>2.6</v>
      </c>
      <c r="J17" s="240">
        <v>22</v>
      </c>
      <c r="K17" s="241">
        <v>456098</v>
      </c>
      <c r="L17" s="237"/>
      <c r="M17" s="299">
        <v>0.38</v>
      </c>
      <c r="O17" s="670"/>
      <c r="P17" s="670"/>
      <c r="Q17" s="670"/>
      <c r="R17" s="670"/>
      <c r="S17" s="224"/>
      <c r="T17" s="224"/>
      <c r="U17" s="224"/>
      <c r="V17" s="224"/>
      <c r="W17" s="224"/>
    </row>
    <row r="18" spans="1:23" s="2" customFormat="1" ht="15" customHeight="1">
      <c r="A18" s="198" t="s">
        <v>112</v>
      </c>
      <c r="B18" s="202">
        <v>0</v>
      </c>
      <c r="C18" s="225"/>
      <c r="D18" s="238"/>
      <c r="E18" s="658" t="s">
        <v>6</v>
      </c>
      <c r="F18" s="658"/>
      <c r="G18" s="659"/>
      <c r="H18" s="239">
        <v>3.615394349138632</v>
      </c>
      <c r="I18" s="240">
        <v>1.48</v>
      </c>
      <c r="J18" s="240">
        <v>2</v>
      </c>
      <c r="K18" s="241">
        <v>55319</v>
      </c>
      <c r="L18" s="237"/>
      <c r="M18" s="299">
        <v>0.43</v>
      </c>
      <c r="R18" s="224"/>
      <c r="S18" s="224"/>
      <c r="T18" s="224"/>
      <c r="U18" s="224"/>
      <c r="V18" s="224"/>
      <c r="W18" s="224"/>
    </row>
    <row r="19" spans="1:23" s="2" customFormat="1" ht="15" customHeight="1">
      <c r="A19" s="196" t="s">
        <v>148</v>
      </c>
      <c r="B19" s="201">
        <v>2.5979297747107791E-2</v>
      </c>
      <c r="C19" s="225"/>
      <c r="D19" s="660" t="s">
        <v>97</v>
      </c>
      <c r="E19" s="661"/>
      <c r="F19" s="661"/>
      <c r="G19" s="662"/>
      <c r="H19" s="242">
        <v>8.0531004783958231</v>
      </c>
      <c r="I19" s="243">
        <v>3.35</v>
      </c>
      <c r="J19" s="243">
        <v>116</v>
      </c>
      <c r="K19" s="244">
        <v>1440439</v>
      </c>
      <c r="L19" s="237"/>
      <c r="M19" s="300">
        <v>0.33</v>
      </c>
      <c r="R19" s="224"/>
      <c r="S19" s="224"/>
      <c r="T19" s="224"/>
      <c r="U19" s="224"/>
      <c r="V19" s="224"/>
      <c r="W19" s="224"/>
    </row>
    <row r="20" spans="1:23" s="2" customFormat="1" ht="15" customHeight="1">
      <c r="A20" s="199" t="s">
        <v>210</v>
      </c>
      <c r="B20" s="202">
        <v>0</v>
      </c>
      <c r="C20" s="225"/>
      <c r="D20" s="238"/>
      <c r="E20" s="658" t="s">
        <v>99</v>
      </c>
      <c r="F20" s="658"/>
      <c r="G20" s="659"/>
      <c r="H20" s="239">
        <v>9.2560881920082938</v>
      </c>
      <c r="I20" s="240">
        <v>4.16</v>
      </c>
      <c r="J20" s="240">
        <v>50</v>
      </c>
      <c r="K20" s="241">
        <v>540185</v>
      </c>
      <c r="L20" s="237"/>
      <c r="M20" s="299">
        <v>0.37</v>
      </c>
      <c r="Q20" s="499" t="s">
        <v>342</v>
      </c>
      <c r="R20" s="224"/>
      <c r="S20" s="224"/>
      <c r="T20" s="224"/>
      <c r="U20" s="224"/>
      <c r="V20" s="224"/>
      <c r="W20" s="224"/>
    </row>
    <row r="21" spans="1:23" s="2" customFormat="1" ht="15" customHeight="1">
      <c r="A21" s="197" t="s">
        <v>7</v>
      </c>
      <c r="B21" s="202">
        <v>2.8502366804310619E-2</v>
      </c>
      <c r="C21" s="225"/>
      <c r="D21" s="238"/>
      <c r="E21" s="658" t="s">
        <v>120</v>
      </c>
      <c r="F21" s="658"/>
      <c r="G21" s="659"/>
      <c r="H21" s="239">
        <v>12.655776307236229</v>
      </c>
      <c r="I21" s="240">
        <v>2.81</v>
      </c>
      <c r="J21" s="240">
        <v>66</v>
      </c>
      <c r="K21" s="241">
        <v>521501</v>
      </c>
      <c r="L21" s="237"/>
      <c r="M21" s="299">
        <v>0.3</v>
      </c>
      <c r="Q21" s="237" t="s">
        <v>248</v>
      </c>
      <c r="R21" s="224"/>
      <c r="S21" s="224"/>
      <c r="T21" s="224"/>
      <c r="U21" s="224"/>
      <c r="V21" s="224"/>
      <c r="W21" s="224"/>
    </row>
    <row r="22" spans="1:23" s="2" customFormat="1" ht="15" customHeight="1">
      <c r="A22" s="197" t="s">
        <v>10</v>
      </c>
      <c r="B22" s="202">
        <v>2.3754112832035951E-2</v>
      </c>
      <c r="C22" s="225"/>
      <c r="D22" s="660" t="s">
        <v>98</v>
      </c>
      <c r="E22" s="661"/>
      <c r="F22" s="661"/>
      <c r="G22" s="662"/>
      <c r="H22" s="242">
        <v>13.458958252704205</v>
      </c>
      <c r="I22" s="243">
        <v>2.44</v>
      </c>
      <c r="J22" s="243">
        <v>225</v>
      </c>
      <c r="K22" s="244">
        <v>1671749</v>
      </c>
      <c r="L22" s="237"/>
      <c r="M22" s="300">
        <v>0.24</v>
      </c>
      <c r="Q22" s="237" t="s">
        <v>249</v>
      </c>
      <c r="R22" s="224"/>
      <c r="S22" s="224"/>
      <c r="T22" s="224"/>
      <c r="U22" s="224"/>
      <c r="V22" s="224"/>
      <c r="W22" s="224"/>
    </row>
    <row r="23" spans="1:23" s="2" customFormat="1" ht="15" customHeight="1">
      <c r="A23" s="198" t="s">
        <v>113</v>
      </c>
      <c r="B23" s="202">
        <v>2.3448275862068966E-2</v>
      </c>
      <c r="C23" s="225"/>
      <c r="D23" s="246"/>
      <c r="E23" s="658" t="s">
        <v>100</v>
      </c>
      <c r="F23" s="658"/>
      <c r="G23" s="659"/>
      <c r="H23" s="239">
        <v>16.313156472990325</v>
      </c>
      <c r="I23" s="240">
        <v>2.34</v>
      </c>
      <c r="J23" s="240">
        <v>93</v>
      </c>
      <c r="K23" s="241">
        <v>570092</v>
      </c>
      <c r="L23" s="237"/>
      <c r="M23" s="299">
        <v>0.22</v>
      </c>
      <c r="Q23" s="237" t="s">
        <v>250</v>
      </c>
      <c r="R23" s="224"/>
      <c r="S23" s="224"/>
      <c r="T23" s="224"/>
      <c r="U23" s="224"/>
      <c r="V23" s="224"/>
      <c r="W23" s="224"/>
    </row>
    <row r="24" spans="1:23" s="2" customFormat="1" ht="15" customHeight="1">
      <c r="A24" s="196" t="s">
        <v>149</v>
      </c>
      <c r="B24" s="201">
        <v>1.8770110833035404E-2</v>
      </c>
      <c r="C24" s="225"/>
      <c r="D24" s="246"/>
      <c r="E24" s="658" t="s">
        <v>101</v>
      </c>
      <c r="F24" s="658"/>
      <c r="G24" s="659"/>
      <c r="H24" s="239">
        <v>9.5690306571944266</v>
      </c>
      <c r="I24" s="240">
        <v>1.96</v>
      </c>
      <c r="J24" s="240">
        <v>58</v>
      </c>
      <c r="K24" s="241">
        <v>606122</v>
      </c>
      <c r="L24" s="237"/>
      <c r="M24" s="299">
        <v>0.24</v>
      </c>
      <c r="Q24" s="419" t="s">
        <v>251</v>
      </c>
      <c r="R24" s="224"/>
      <c r="S24" s="224"/>
      <c r="T24" s="224"/>
      <c r="U24" s="224"/>
      <c r="V24" s="224"/>
      <c r="W24" s="224"/>
    </row>
    <row r="25" spans="1:23" s="2" customFormat="1" ht="15" customHeight="1">
      <c r="A25" s="199" t="s">
        <v>214</v>
      </c>
      <c r="B25" s="202">
        <v>0</v>
      </c>
      <c r="C25" s="225"/>
      <c r="D25" s="246"/>
      <c r="E25" s="658" t="s">
        <v>9</v>
      </c>
      <c r="F25" s="658"/>
      <c r="G25" s="659"/>
      <c r="H25" s="239">
        <v>17.193988790474531</v>
      </c>
      <c r="I25" s="240">
        <v>3.13</v>
      </c>
      <c r="J25" s="240">
        <v>72</v>
      </c>
      <c r="K25" s="241">
        <v>418751</v>
      </c>
      <c r="L25" s="237"/>
      <c r="M25" s="299">
        <v>0.24</v>
      </c>
      <c r="Q25" s="419" t="s">
        <v>252</v>
      </c>
      <c r="R25" s="224"/>
      <c r="S25" s="224"/>
      <c r="T25" s="224"/>
      <c r="U25" s="224"/>
      <c r="V25" s="224"/>
      <c r="W25" s="224"/>
    </row>
    <row r="26" spans="1:23" s="2" customFormat="1" ht="15" customHeight="1">
      <c r="A26" s="197" t="s">
        <v>2</v>
      </c>
      <c r="B26" s="202">
        <v>1.8970513548232905E-2</v>
      </c>
      <c r="C26" s="225"/>
      <c r="D26" s="660" t="s">
        <v>102</v>
      </c>
      <c r="E26" s="661"/>
      <c r="F26" s="661"/>
      <c r="G26" s="662"/>
      <c r="H26" s="242">
        <v>7.9291661160301308</v>
      </c>
      <c r="I26" s="243">
        <v>2.27</v>
      </c>
      <c r="J26" s="243">
        <v>66</v>
      </c>
      <c r="K26" s="244">
        <v>832370</v>
      </c>
      <c r="L26" s="237"/>
      <c r="M26" s="300">
        <v>0.3</v>
      </c>
      <c r="Q26" s="419" t="s">
        <v>253</v>
      </c>
      <c r="R26" s="224"/>
      <c r="S26" s="224"/>
      <c r="T26" s="224"/>
      <c r="U26" s="224"/>
      <c r="V26" s="224"/>
      <c r="W26" s="224"/>
    </row>
    <row r="27" spans="1:23" s="2" customFormat="1" ht="15" customHeight="1">
      <c r="A27" s="197" t="s">
        <v>6</v>
      </c>
      <c r="B27" s="202">
        <v>2.5258903763576659E-2</v>
      </c>
      <c r="C27" s="225"/>
      <c r="D27" s="246"/>
      <c r="E27" s="658" t="s">
        <v>3</v>
      </c>
      <c r="F27" s="658"/>
      <c r="G27" s="659"/>
      <c r="H27" s="239">
        <v>9.1953607144041563</v>
      </c>
      <c r="I27" s="240">
        <v>2.41</v>
      </c>
      <c r="J27" s="240">
        <v>61</v>
      </c>
      <c r="K27" s="241">
        <v>663378</v>
      </c>
      <c r="L27" s="237"/>
      <c r="M27" s="299">
        <v>0.3</v>
      </c>
      <c r="Q27" s="419" t="s">
        <v>254</v>
      </c>
      <c r="R27" s="224"/>
      <c r="S27" s="224"/>
      <c r="T27" s="224"/>
      <c r="U27" s="224"/>
      <c r="V27" s="224"/>
      <c r="W27" s="224"/>
    </row>
    <row r="28" spans="1:23" s="2" customFormat="1" ht="15" customHeight="1">
      <c r="A28" s="198" t="s">
        <v>114</v>
      </c>
      <c r="B28" s="202">
        <v>0</v>
      </c>
      <c r="C28" s="225"/>
      <c r="D28" s="654" t="s">
        <v>11</v>
      </c>
      <c r="E28" s="655"/>
      <c r="F28" s="656"/>
      <c r="G28" s="657"/>
      <c r="H28" s="247">
        <v>8.965714214754934</v>
      </c>
      <c r="I28" s="248">
        <v>2.84</v>
      </c>
      <c r="J28" s="248">
        <v>722</v>
      </c>
      <c r="K28" s="249">
        <v>8052900</v>
      </c>
      <c r="L28" s="237"/>
      <c r="M28" s="301">
        <v>0.28999999999999998</v>
      </c>
      <c r="Q28" s="237" t="s">
        <v>255</v>
      </c>
      <c r="R28" s="224"/>
      <c r="S28" s="224"/>
      <c r="T28" s="224"/>
      <c r="U28" s="224"/>
      <c r="V28" s="224"/>
      <c r="W28" s="224"/>
    </row>
    <row r="29" spans="1:23" s="2" customFormat="1" ht="15" customHeight="1">
      <c r="A29" s="196" t="s">
        <v>97</v>
      </c>
      <c r="B29" s="201">
        <v>1.8306492199295425E-2</v>
      </c>
      <c r="C29" s="225"/>
      <c r="E29" s="225"/>
      <c r="F29" s="379"/>
      <c r="G29" s="309"/>
      <c r="H29" s="311" t="s">
        <v>19</v>
      </c>
      <c r="I29" s="311" t="s">
        <v>19</v>
      </c>
      <c r="J29" s="311" t="s">
        <v>19</v>
      </c>
      <c r="K29" s="311" t="s">
        <v>19</v>
      </c>
      <c r="M29" s="311"/>
      <c r="Q29" s="493" t="s">
        <v>256</v>
      </c>
      <c r="R29" s="224"/>
      <c r="S29" s="224"/>
      <c r="T29" s="224"/>
      <c r="U29" s="224"/>
      <c r="V29" s="224"/>
      <c r="W29" s="224"/>
    </row>
    <row r="30" spans="1:23" s="2" customFormat="1" ht="15" customHeight="1">
      <c r="A30" s="199" t="s">
        <v>209</v>
      </c>
      <c r="B30" s="202">
        <v>1.6281341582546401E-2</v>
      </c>
      <c r="C30" s="225"/>
      <c r="D30" s="302"/>
      <c r="E30" s="225"/>
      <c r="F30" s="310"/>
      <c r="G30" s="379"/>
      <c r="H30" s="309">
        <v>45761</v>
      </c>
      <c r="I30" s="322"/>
      <c r="J30" s="322"/>
      <c r="K30" s="322"/>
      <c r="L30" s="322"/>
      <c r="M30" s="309"/>
      <c r="N30" s="322"/>
      <c r="O30" s="225"/>
      <c r="P30" s="225"/>
      <c r="Q30" s="493" t="s">
        <v>257</v>
      </c>
      <c r="R30" s="224"/>
      <c r="S30" s="224"/>
      <c r="T30" s="224"/>
      <c r="U30" s="224"/>
      <c r="V30" s="224"/>
      <c r="W30" s="224"/>
    </row>
    <row r="31" spans="1:23" s="2" customFormat="1" ht="15" customHeight="1">
      <c r="A31" s="197" t="s">
        <v>99</v>
      </c>
      <c r="B31" s="202">
        <v>2.1749448585867054E-2</v>
      </c>
      <c r="C31" s="225"/>
      <c r="D31" s="304"/>
      <c r="E31" s="304"/>
      <c r="H31" s="322"/>
      <c r="I31" s="322"/>
      <c r="J31" s="322"/>
      <c r="K31" s="322"/>
      <c r="L31" s="322"/>
      <c r="M31" s="322"/>
      <c r="N31" s="322"/>
      <c r="O31" s="225"/>
      <c r="P31" s="225"/>
      <c r="Q31" s="237" t="s">
        <v>258</v>
      </c>
      <c r="R31" s="420"/>
      <c r="S31" s="224"/>
      <c r="T31" s="224"/>
      <c r="U31" s="224"/>
      <c r="V31" s="224"/>
      <c r="W31" s="224"/>
    </row>
    <row r="32" spans="1:23" s="2" customFormat="1" ht="15" customHeight="1">
      <c r="A32" s="197" t="s">
        <v>120</v>
      </c>
      <c r="B32" s="202">
        <v>1.4810205351586808E-2</v>
      </c>
      <c r="C32" s="225"/>
      <c r="D32" s="225"/>
      <c r="E32" s="225"/>
      <c r="F32" s="225"/>
      <c r="H32" s="322"/>
      <c r="I32" s="322"/>
      <c r="J32" s="322"/>
      <c r="K32" s="322"/>
      <c r="L32" s="322"/>
      <c r="M32" s="322"/>
      <c r="N32" s="322"/>
      <c r="O32" s="225"/>
      <c r="P32" s="225"/>
      <c r="Q32" s="237" t="s">
        <v>259</v>
      </c>
      <c r="R32" s="493"/>
      <c r="S32" s="224"/>
      <c r="T32" s="224"/>
      <c r="U32" s="224"/>
      <c r="V32" s="224"/>
      <c r="W32" s="224"/>
    </row>
    <row r="33" spans="1:23" s="2" customFormat="1" ht="15" customHeight="1">
      <c r="A33" s="197" t="s">
        <v>116</v>
      </c>
      <c r="B33" s="202">
        <v>0</v>
      </c>
      <c r="C33" s="225"/>
      <c r="D33" s="225"/>
      <c r="E33" s="225"/>
      <c r="F33" s="225"/>
      <c r="G33" s="225"/>
      <c r="H33" s="225"/>
      <c r="I33" s="225"/>
      <c r="J33" s="225"/>
      <c r="K33" s="225"/>
      <c r="L33" s="263"/>
      <c r="M33" s="225"/>
      <c r="N33" s="225"/>
      <c r="O33" s="225"/>
      <c r="P33" s="225"/>
      <c r="Q33" s="237" t="s">
        <v>260</v>
      </c>
      <c r="R33" s="224"/>
      <c r="S33" s="224"/>
      <c r="T33" s="224"/>
      <c r="U33" s="224"/>
      <c r="V33" s="224"/>
      <c r="W33" s="224"/>
    </row>
    <row r="34" spans="1:23" s="2" customFormat="1" ht="15" customHeight="1">
      <c r="A34" s="197" t="s">
        <v>117</v>
      </c>
      <c r="B34" s="202">
        <v>0</v>
      </c>
      <c r="C34" s="225"/>
      <c r="D34" s="225"/>
      <c r="E34" s="225"/>
      <c r="F34" s="225"/>
      <c r="G34" s="225"/>
      <c r="H34" s="225"/>
      <c r="I34" s="225"/>
      <c r="J34" s="225"/>
      <c r="K34" s="225"/>
      <c r="L34" s="263"/>
      <c r="M34" s="225"/>
      <c r="N34" s="225"/>
      <c r="O34" s="225"/>
      <c r="P34" s="225"/>
      <c r="R34" s="224"/>
      <c r="S34" s="224"/>
      <c r="T34" s="224"/>
      <c r="U34" s="224"/>
      <c r="V34" s="224"/>
      <c r="W34" s="224"/>
    </row>
    <row r="35" spans="1:23" s="2" customFormat="1" ht="15" customHeight="1">
      <c r="A35" s="198" t="s">
        <v>118</v>
      </c>
      <c r="B35" s="202">
        <v>0</v>
      </c>
      <c r="C35" s="225"/>
      <c r="D35" s="225"/>
      <c r="E35" s="225"/>
      <c r="F35" s="225"/>
      <c r="G35" s="225"/>
      <c r="H35" s="225"/>
      <c r="I35" s="225"/>
      <c r="J35" s="225"/>
      <c r="K35" s="225"/>
      <c r="L35" s="263"/>
      <c r="M35" s="225"/>
      <c r="N35" s="225"/>
      <c r="O35" s="225"/>
      <c r="P35" s="225"/>
      <c r="Q35" s="499" t="s">
        <v>343</v>
      </c>
      <c r="R35" s="224"/>
      <c r="S35" s="224"/>
      <c r="T35" s="224"/>
      <c r="U35" s="224"/>
      <c r="V35" s="224"/>
      <c r="W35" s="224"/>
    </row>
    <row r="36" spans="1:23" s="2" customFormat="1" ht="15" customHeight="1">
      <c r="A36" s="196" t="s">
        <v>145</v>
      </c>
      <c r="B36" s="201">
        <v>1.9781129299245921E-2</v>
      </c>
      <c r="C36" s="225"/>
      <c r="D36" s="225"/>
      <c r="E36" s="225"/>
      <c r="F36" s="225"/>
      <c r="G36" s="225"/>
      <c r="H36" s="225"/>
      <c r="I36" s="225"/>
      <c r="J36" s="225"/>
      <c r="K36" s="225"/>
      <c r="L36" s="263"/>
      <c r="M36" s="225"/>
      <c r="N36" s="225"/>
      <c r="O36" s="225"/>
      <c r="P36" s="225"/>
      <c r="Q36" s="237" t="s">
        <v>335</v>
      </c>
      <c r="R36" s="224"/>
      <c r="S36" s="224"/>
      <c r="T36" s="224"/>
      <c r="U36" s="224"/>
      <c r="V36" s="224"/>
      <c r="W36" s="224"/>
    </row>
    <row r="37" spans="1:23" s="2" customFormat="1" ht="15" customHeight="1">
      <c r="A37" s="199" t="s">
        <v>191</v>
      </c>
      <c r="B37" s="202">
        <v>1.86219739292365E-2</v>
      </c>
      <c r="C37" s="225"/>
      <c r="D37" s="225"/>
      <c r="E37" s="225"/>
      <c r="F37" s="225"/>
      <c r="G37" s="225"/>
      <c r="H37" s="225"/>
      <c r="I37" s="225"/>
      <c r="J37" s="225"/>
      <c r="K37" s="225"/>
      <c r="L37" s="263"/>
      <c r="M37" s="225"/>
      <c r="N37" s="225"/>
      <c r="O37" s="225"/>
      <c r="P37" s="225"/>
      <c r="Q37" s="237" t="s">
        <v>336</v>
      </c>
      <c r="R37" s="224"/>
      <c r="S37" s="224"/>
      <c r="T37" s="224"/>
      <c r="U37" s="224"/>
      <c r="V37" s="224"/>
      <c r="W37" s="224"/>
    </row>
    <row r="38" spans="1:23" s="2" customFormat="1" ht="15" customHeight="1">
      <c r="A38" s="197" t="s">
        <v>100</v>
      </c>
      <c r="B38" s="202">
        <v>1.2609954348068149E-2</v>
      </c>
      <c r="C38" s="225"/>
      <c r="D38" s="225"/>
      <c r="E38" s="225"/>
      <c r="F38" s="225"/>
      <c r="G38" s="225"/>
      <c r="H38" s="225"/>
      <c r="I38" s="225"/>
      <c r="J38" s="225"/>
      <c r="K38" s="225"/>
      <c r="L38" s="263"/>
      <c r="M38" s="225"/>
      <c r="N38" s="225"/>
      <c r="O38" s="225"/>
      <c r="P38" s="225"/>
      <c r="Q38" s="237" t="s">
        <v>337</v>
      </c>
      <c r="S38" s="224"/>
      <c r="T38" s="224"/>
      <c r="U38" s="224"/>
      <c r="V38" s="224"/>
      <c r="W38" s="224"/>
    </row>
    <row r="39" spans="1:23" s="2" customFormat="1" ht="15" customHeight="1">
      <c r="A39" s="197" t="s">
        <v>101</v>
      </c>
      <c r="B39" s="202">
        <v>1.9106628989189342E-2</v>
      </c>
      <c r="C39" s="225"/>
      <c r="D39" s="225"/>
      <c r="E39" s="225"/>
      <c r="F39" s="225"/>
      <c r="G39" s="225"/>
      <c r="H39" s="225"/>
      <c r="I39" s="225"/>
      <c r="J39" s="225"/>
      <c r="K39" s="225"/>
      <c r="L39" s="263"/>
      <c r="M39" s="225"/>
      <c r="N39" s="225"/>
      <c r="O39" s="225"/>
      <c r="P39" s="225"/>
      <c r="Q39" s="237" t="s">
        <v>338</v>
      </c>
      <c r="R39" s="224"/>
      <c r="S39" s="224"/>
      <c r="T39" s="224"/>
      <c r="U39" s="224"/>
      <c r="V39" s="224"/>
      <c r="W39" s="224"/>
    </row>
    <row r="40" spans="1:23" s="2" customFormat="1" ht="15" customHeight="1">
      <c r="A40" s="198" t="s">
        <v>9</v>
      </c>
      <c r="B40" s="202">
        <v>2.9820247289855571E-2</v>
      </c>
      <c r="C40" s="225"/>
      <c r="D40" s="225"/>
      <c r="E40" s="225"/>
      <c r="F40" s="225"/>
      <c r="G40" s="225"/>
      <c r="H40" s="225"/>
      <c r="I40" s="225"/>
      <c r="J40" s="225"/>
      <c r="K40" s="225"/>
      <c r="L40" s="263"/>
      <c r="M40" s="225"/>
      <c r="N40" s="225"/>
      <c r="O40" s="225"/>
      <c r="P40" s="225"/>
      <c r="Q40" s="237" t="s">
        <v>339</v>
      </c>
      <c r="R40" s="224"/>
      <c r="S40" s="224"/>
      <c r="T40" s="224"/>
      <c r="U40" s="224"/>
      <c r="V40" s="224"/>
      <c r="W40" s="224"/>
    </row>
    <row r="41" spans="1:23" s="2" customFormat="1" ht="15" customHeight="1">
      <c r="A41" s="196" t="s">
        <v>146</v>
      </c>
      <c r="B41" s="201">
        <v>1.1289677106809615E-2</v>
      </c>
      <c r="C41" s="225"/>
      <c r="D41" s="225"/>
      <c r="E41" s="225"/>
      <c r="F41" s="225"/>
      <c r="G41" s="225"/>
      <c r="H41" s="225"/>
      <c r="I41" s="225"/>
      <c r="J41" s="225"/>
      <c r="K41" s="225"/>
      <c r="L41" s="263"/>
      <c r="M41" s="225"/>
      <c r="N41" s="225"/>
      <c r="O41" s="225"/>
      <c r="P41" s="225"/>
      <c r="Q41" s="237" t="s">
        <v>340</v>
      </c>
      <c r="R41" s="224"/>
      <c r="S41" s="224"/>
      <c r="T41" s="224"/>
      <c r="U41" s="224"/>
      <c r="V41" s="224"/>
      <c r="W41" s="224"/>
    </row>
    <row r="42" spans="1:23" s="2" customFormat="1" ht="15" customHeight="1">
      <c r="A42" s="199" t="s">
        <v>215</v>
      </c>
      <c r="B42" s="202">
        <v>0</v>
      </c>
      <c r="C42" s="225"/>
      <c r="D42" s="225"/>
      <c r="E42" s="225"/>
      <c r="F42" s="225"/>
      <c r="G42" s="225"/>
      <c r="H42" s="225"/>
      <c r="I42" s="225"/>
      <c r="J42" s="225"/>
      <c r="K42" s="225"/>
      <c r="L42" s="263"/>
      <c r="M42" s="225"/>
      <c r="N42" s="225"/>
      <c r="O42" s="225"/>
      <c r="P42" s="225"/>
      <c r="R42" s="224"/>
      <c r="S42" s="224"/>
      <c r="T42" s="224"/>
      <c r="U42" s="224"/>
      <c r="V42" s="224"/>
      <c r="W42" s="224"/>
    </row>
    <row r="43" spans="1:23" s="2" customFormat="1" ht="15" customHeight="1">
      <c r="A43" s="197" t="s">
        <v>3</v>
      </c>
      <c r="B43" s="202">
        <v>1.1136748916933514E-2</v>
      </c>
      <c r="C43" s="225"/>
      <c r="D43" s="225"/>
      <c r="E43" s="225"/>
      <c r="F43" s="225"/>
      <c r="G43" s="225"/>
      <c r="H43" s="225"/>
      <c r="I43" s="225"/>
      <c r="J43" s="225"/>
      <c r="K43" s="225"/>
      <c r="L43" s="263"/>
      <c r="M43" s="225"/>
      <c r="N43" s="225"/>
      <c r="O43" s="225"/>
      <c r="P43" s="225"/>
      <c r="Q43" s="237"/>
      <c r="R43" s="224"/>
      <c r="S43" s="224"/>
      <c r="T43" s="224"/>
      <c r="U43" s="224"/>
      <c r="V43" s="224"/>
      <c r="W43" s="224"/>
    </row>
    <row r="44" spans="1:23" s="2" customFormat="1" ht="15" customHeight="1">
      <c r="A44" s="198" t="s">
        <v>115</v>
      </c>
      <c r="B44" s="202">
        <v>1.5730337078651686E-2</v>
      </c>
      <c r="C44" s="225"/>
      <c r="D44" s="225"/>
      <c r="E44" s="225"/>
      <c r="F44" s="225"/>
      <c r="G44" s="225"/>
      <c r="H44" s="225"/>
      <c r="I44" s="225"/>
      <c r="J44" s="225"/>
      <c r="K44" s="225"/>
      <c r="L44" s="263"/>
      <c r="M44" s="225"/>
      <c r="N44" s="225"/>
      <c r="O44" s="225"/>
      <c r="P44" s="225"/>
      <c r="R44" s="224"/>
      <c r="S44" s="224"/>
      <c r="T44" s="224"/>
      <c r="U44" s="224"/>
      <c r="V44" s="224"/>
      <c r="W44" s="224"/>
    </row>
    <row r="45" spans="1:23" s="2" customFormat="1" ht="15" customHeight="1">
      <c r="A45" s="196" t="s">
        <v>119</v>
      </c>
      <c r="B45" s="201">
        <v>1.4923145799134466E-2</v>
      </c>
      <c r="C45" s="225"/>
      <c r="D45" s="225"/>
      <c r="E45" s="225" t="s">
        <v>12</v>
      </c>
      <c r="F45" s="225"/>
      <c r="G45" s="225" t="s">
        <v>12</v>
      </c>
      <c r="H45" s="225"/>
      <c r="I45" s="225"/>
      <c r="J45" s="225"/>
      <c r="K45" s="225"/>
      <c r="L45" s="263"/>
      <c r="M45" s="225"/>
      <c r="N45" s="225"/>
      <c r="O45" s="225"/>
      <c r="P45" s="225"/>
      <c r="R45" s="224"/>
      <c r="S45" s="224"/>
      <c r="T45" s="224"/>
      <c r="U45" s="224"/>
      <c r="V45" s="224"/>
      <c r="W45" s="224"/>
    </row>
    <row r="46" spans="1:23" s="2" customFormat="1" ht="15" customHeight="1">
      <c r="A46" s="200" t="s">
        <v>16</v>
      </c>
      <c r="B46" s="203">
        <v>1.9108054674202679E-2</v>
      </c>
      <c r="C46" s="225"/>
      <c r="D46" s="225"/>
      <c r="E46" s="225"/>
      <c r="F46" s="225"/>
      <c r="G46" s="225"/>
      <c r="H46" s="225"/>
      <c r="I46" s="225"/>
      <c r="J46" s="225"/>
      <c r="K46" s="225"/>
      <c r="L46" s="263"/>
      <c r="M46" s="225"/>
      <c r="N46" s="225"/>
      <c r="O46" s="225"/>
      <c r="P46" s="225"/>
      <c r="R46" s="224"/>
      <c r="S46" s="224"/>
      <c r="T46" s="224"/>
      <c r="U46" s="224"/>
      <c r="V46" s="224"/>
      <c r="W46" s="224"/>
    </row>
    <row r="47" spans="1:23" s="2" customFormat="1" ht="15" customHeight="1">
      <c r="A47" s="400">
        <v>45776</v>
      </c>
      <c r="B47" s="311" t="s">
        <v>19</v>
      </c>
      <c r="C47" s="225"/>
      <c r="D47" s="225"/>
      <c r="E47" s="225"/>
      <c r="F47" s="225"/>
      <c r="G47" s="225"/>
      <c r="H47" s="225"/>
      <c r="I47" s="225" t="s">
        <v>12</v>
      </c>
      <c r="J47" s="225"/>
      <c r="K47" s="225"/>
      <c r="L47" s="263"/>
      <c r="M47" s="225"/>
      <c r="N47" s="225"/>
      <c r="O47" s="225"/>
      <c r="P47" s="225"/>
      <c r="R47" s="224"/>
      <c r="S47" s="224"/>
      <c r="T47" s="224"/>
      <c r="U47" s="224"/>
      <c r="V47" s="224"/>
      <c r="W47" s="224"/>
    </row>
    <row r="48" spans="1:23" s="2" customFormat="1" ht="15" customHeight="1">
      <c r="A48" s="308" t="s">
        <v>246</v>
      </c>
      <c r="B48" s="311"/>
      <c r="C48" s="225"/>
      <c r="D48" s="225"/>
      <c r="E48" s="225"/>
      <c r="F48" s="225"/>
      <c r="G48" s="225"/>
      <c r="H48" s="225"/>
      <c r="I48" s="225"/>
      <c r="J48" s="225"/>
      <c r="K48" s="225"/>
      <c r="L48" s="263"/>
      <c r="M48" s="225"/>
      <c r="N48" s="225"/>
      <c r="O48" s="225"/>
      <c r="P48" s="225"/>
      <c r="R48" s="224"/>
      <c r="S48" s="224"/>
      <c r="T48" s="224"/>
      <c r="U48" s="224"/>
      <c r="V48" s="224"/>
      <c r="W48" s="224"/>
    </row>
    <row r="49" spans="1:23" s="2" customFormat="1" ht="15" customHeight="1">
      <c r="A49" s="306"/>
      <c r="C49" s="225"/>
      <c r="D49" s="225"/>
      <c r="E49" s="225"/>
      <c r="F49" s="225"/>
      <c r="G49" s="225"/>
      <c r="H49" s="225"/>
      <c r="I49" s="225"/>
      <c r="J49" s="225"/>
      <c r="K49" s="225"/>
      <c r="L49" s="263"/>
      <c r="M49" s="225"/>
      <c r="N49" s="225"/>
      <c r="O49" s="225"/>
      <c r="P49" s="225"/>
      <c r="R49" s="224"/>
      <c r="S49" s="224"/>
      <c r="T49" s="224"/>
      <c r="U49" s="224"/>
      <c r="V49" s="224"/>
      <c r="W49" s="224"/>
    </row>
    <row r="50" spans="1:23" s="2" customFormat="1" ht="15" customHeight="1">
      <c r="C50" s="225"/>
      <c r="D50" s="225"/>
      <c r="E50" s="225"/>
      <c r="F50" s="225"/>
      <c r="G50" s="225"/>
      <c r="H50" s="225"/>
      <c r="I50" s="225"/>
      <c r="J50" s="225"/>
      <c r="K50" s="225"/>
      <c r="L50" s="263"/>
      <c r="M50" s="225"/>
      <c r="N50" s="225"/>
      <c r="O50" s="225"/>
      <c r="P50" s="225"/>
      <c r="R50" s="224"/>
      <c r="S50" s="224"/>
      <c r="T50" s="224"/>
      <c r="U50" s="224"/>
      <c r="V50" s="224"/>
      <c r="W50" s="224"/>
    </row>
    <row r="51" spans="1:23" s="2" customFormat="1" ht="15" customHeight="1">
      <c r="C51" s="225"/>
      <c r="D51" s="225"/>
      <c r="E51" s="225"/>
      <c r="F51" s="225"/>
      <c r="G51" s="225"/>
      <c r="H51" s="225"/>
      <c r="I51" s="225"/>
      <c r="J51" s="225"/>
      <c r="K51" s="225"/>
      <c r="L51" s="263"/>
      <c r="M51" s="225"/>
      <c r="N51" s="225"/>
      <c r="O51" s="225"/>
      <c r="P51" s="225"/>
      <c r="Q51" s="237"/>
      <c r="R51" s="224"/>
      <c r="S51" s="224"/>
      <c r="T51" s="224"/>
      <c r="U51" s="224"/>
      <c r="V51" s="224"/>
      <c r="W51" s="224"/>
    </row>
    <row r="52" spans="1:23" s="2" customFormat="1" ht="15" customHeight="1">
      <c r="C52" s="225"/>
      <c r="D52" s="225"/>
      <c r="E52" s="225"/>
      <c r="F52" s="225"/>
      <c r="G52" s="225"/>
      <c r="H52" s="225"/>
      <c r="I52" s="225"/>
      <c r="J52" s="225"/>
      <c r="K52" s="225"/>
      <c r="L52" s="263"/>
      <c r="M52" s="225"/>
      <c r="N52" s="225"/>
      <c r="O52" s="225"/>
      <c r="P52" s="225"/>
      <c r="Q52" s="237"/>
      <c r="R52" s="224"/>
      <c r="S52" s="224"/>
      <c r="T52" s="224"/>
      <c r="U52" s="224"/>
      <c r="V52" s="224"/>
      <c r="W52" s="224"/>
    </row>
    <row r="53" spans="1:23" s="2" customFormat="1" ht="15" customHeight="1">
      <c r="D53" s="225"/>
      <c r="E53" s="225"/>
      <c r="F53" s="225"/>
      <c r="G53" s="225"/>
      <c r="H53" s="225"/>
      <c r="I53" s="225"/>
      <c r="J53" s="225"/>
      <c r="K53" s="225"/>
      <c r="Q53" s="224"/>
      <c r="R53" s="224"/>
      <c r="S53" s="224"/>
      <c r="T53" s="224"/>
      <c r="U53" s="224"/>
      <c r="V53" s="224"/>
      <c r="W53" s="224"/>
    </row>
    <row r="54" spans="1:23" s="2" customFormat="1" ht="15" customHeight="1">
      <c r="D54" s="225"/>
      <c r="E54" s="225"/>
      <c r="F54" s="225"/>
      <c r="G54" s="225"/>
      <c r="H54" s="225"/>
      <c r="I54" s="225"/>
      <c r="J54" s="225"/>
      <c r="K54" s="225"/>
      <c r="Q54" s="224"/>
      <c r="R54" s="224"/>
      <c r="S54" s="224"/>
      <c r="T54" s="224"/>
      <c r="U54" s="224"/>
      <c r="V54" s="224"/>
      <c r="W54" s="224"/>
    </row>
    <row r="55" spans="1:23" s="2" customFormat="1" ht="15" customHeight="1">
      <c r="D55" s="225"/>
      <c r="E55" s="225"/>
      <c r="F55" s="225"/>
      <c r="G55" s="225"/>
      <c r="H55" s="225"/>
      <c r="I55" s="225"/>
      <c r="J55" s="225"/>
      <c r="K55" s="225"/>
      <c r="Q55" s="224"/>
      <c r="R55" s="224"/>
      <c r="S55" s="224"/>
      <c r="T55" s="224"/>
      <c r="U55" s="224"/>
      <c r="V55" s="224"/>
      <c r="W55" s="224"/>
    </row>
    <row r="56" spans="1:23" s="2" customFormat="1" ht="15" customHeight="1">
      <c r="D56" s="225"/>
      <c r="E56" s="225"/>
      <c r="F56" s="225"/>
      <c r="G56" s="225"/>
      <c r="H56" s="225"/>
      <c r="I56" s="225"/>
      <c r="J56" s="225"/>
      <c r="K56" s="225"/>
      <c r="Q56" s="224"/>
      <c r="R56" s="224"/>
      <c r="S56" s="224"/>
      <c r="T56" s="224"/>
      <c r="U56" s="224"/>
      <c r="V56" s="224"/>
      <c r="W56" s="224"/>
    </row>
    <row r="57" spans="1:23" s="2" customFormat="1" ht="15" customHeight="1">
      <c r="D57" s="225"/>
      <c r="E57" s="225"/>
      <c r="F57" s="225"/>
      <c r="G57" s="225"/>
      <c r="H57" s="225"/>
      <c r="I57" s="225"/>
      <c r="J57" s="225"/>
      <c r="K57" s="225"/>
      <c r="Q57" s="224"/>
      <c r="R57" s="224"/>
      <c r="S57" s="224"/>
      <c r="T57" s="224"/>
      <c r="U57" s="224"/>
      <c r="V57" s="224"/>
      <c r="W57" s="224"/>
    </row>
    <row r="58" spans="1:23" s="2" customFormat="1" ht="15" customHeight="1">
      <c r="D58" s="225"/>
      <c r="E58" s="225"/>
      <c r="F58" s="225"/>
      <c r="G58" s="225"/>
      <c r="H58" s="225"/>
      <c r="I58" s="225"/>
      <c r="J58" s="225"/>
      <c r="K58" s="225"/>
      <c r="Q58" s="224"/>
      <c r="R58" s="224"/>
      <c r="S58" s="224"/>
      <c r="T58" s="224"/>
      <c r="U58" s="224"/>
      <c r="V58" s="224"/>
      <c r="W58" s="224"/>
    </row>
    <row r="59" spans="1:23" s="2" customFormat="1" ht="15" customHeight="1">
      <c r="D59" s="225"/>
      <c r="E59" s="225"/>
      <c r="F59" s="225"/>
      <c r="G59" s="225"/>
      <c r="H59" s="225"/>
      <c r="I59" s="225"/>
      <c r="J59" s="225"/>
      <c r="K59" s="225"/>
      <c r="Q59" s="224"/>
      <c r="R59" s="224"/>
      <c r="S59" s="224"/>
      <c r="T59" s="224"/>
      <c r="U59" s="224"/>
      <c r="V59" s="224"/>
      <c r="W59" s="224"/>
    </row>
    <row r="60" spans="1:23" s="2" customFormat="1" ht="15" customHeight="1">
      <c r="D60" s="225"/>
      <c r="E60" s="225"/>
      <c r="F60" s="225"/>
      <c r="G60" s="225"/>
      <c r="H60" s="225"/>
      <c r="I60" s="225"/>
      <c r="J60" s="225"/>
      <c r="K60" s="225"/>
      <c r="Q60" s="224"/>
      <c r="R60" s="224"/>
      <c r="S60" s="224"/>
      <c r="T60" s="224"/>
      <c r="U60" s="224"/>
      <c r="V60" s="224"/>
      <c r="W60" s="224"/>
    </row>
    <row r="61" spans="1:23" s="2" customFormat="1" ht="15" customHeight="1">
      <c r="D61" s="225"/>
      <c r="E61" s="225"/>
      <c r="F61" s="225"/>
      <c r="G61" s="225"/>
      <c r="H61" s="225"/>
      <c r="I61" s="225"/>
      <c r="J61" s="225"/>
      <c r="K61" s="225"/>
      <c r="Q61" s="224"/>
      <c r="R61" s="224"/>
      <c r="S61" s="224"/>
      <c r="T61" s="224"/>
      <c r="U61" s="224"/>
      <c r="V61" s="224"/>
      <c r="W61" s="224"/>
    </row>
    <row r="62" spans="1:23" s="2" customFormat="1" ht="15" customHeight="1">
      <c r="D62" s="225"/>
      <c r="E62" s="225"/>
      <c r="F62" s="225"/>
      <c r="G62" s="225"/>
      <c r="H62" s="225"/>
      <c r="I62" s="225"/>
      <c r="J62" s="225"/>
      <c r="K62" s="225"/>
      <c r="Q62" s="224"/>
      <c r="R62" s="224"/>
      <c r="S62" s="224"/>
      <c r="T62" s="224"/>
      <c r="U62" s="224"/>
      <c r="V62" s="224"/>
      <c r="W62" s="224"/>
    </row>
    <row r="63" spans="1:23" s="2" customFormat="1" ht="15" customHeight="1">
      <c r="D63" s="225"/>
      <c r="E63" s="225"/>
      <c r="F63" s="225"/>
      <c r="G63" s="225"/>
      <c r="H63" s="225"/>
      <c r="I63" s="225"/>
      <c r="J63" s="225"/>
      <c r="K63" s="225"/>
      <c r="Q63" s="224"/>
      <c r="R63" s="224"/>
      <c r="S63" s="224"/>
      <c r="T63" s="224"/>
      <c r="U63" s="224"/>
      <c r="V63" s="224"/>
      <c r="W63" s="224"/>
    </row>
    <row r="64" spans="1:23" s="2" customFormat="1" ht="15" customHeight="1">
      <c r="D64" s="225"/>
      <c r="E64" s="225"/>
      <c r="F64" s="225"/>
      <c r="G64" s="225"/>
      <c r="H64" s="225"/>
      <c r="I64" s="225"/>
      <c r="J64" s="225"/>
      <c r="K64" s="225"/>
      <c r="Q64" s="224"/>
      <c r="R64" s="224"/>
      <c r="S64" s="224"/>
      <c r="T64" s="224"/>
      <c r="U64" s="224"/>
      <c r="V64" s="224"/>
      <c r="W64" s="224"/>
    </row>
    <row r="65" spans="4:23" s="2" customFormat="1" ht="15" customHeight="1">
      <c r="D65" s="225"/>
      <c r="E65" s="225"/>
      <c r="F65" s="225"/>
      <c r="G65" s="225"/>
      <c r="H65" s="225"/>
      <c r="I65" s="225"/>
      <c r="J65" s="225"/>
      <c r="K65" s="225"/>
      <c r="Q65" s="224"/>
      <c r="R65" s="224"/>
      <c r="S65" s="224"/>
      <c r="T65" s="224"/>
      <c r="U65" s="224"/>
      <c r="V65" s="224"/>
      <c r="W65" s="224"/>
    </row>
    <row r="66" spans="4:23" s="2" customFormat="1" ht="15" customHeight="1">
      <c r="D66" s="225"/>
      <c r="E66" s="225"/>
      <c r="F66" s="225"/>
      <c r="G66" s="225"/>
      <c r="H66" s="225"/>
      <c r="I66" s="225"/>
      <c r="J66" s="225"/>
      <c r="K66" s="225"/>
      <c r="Q66" s="224"/>
      <c r="R66" s="224"/>
      <c r="S66" s="224"/>
      <c r="T66" s="224"/>
      <c r="U66" s="224"/>
      <c r="V66" s="224"/>
      <c r="W66" s="224"/>
    </row>
    <row r="67" spans="4:23" s="2" customFormat="1" ht="15" customHeight="1">
      <c r="D67" s="225"/>
      <c r="E67" s="225"/>
      <c r="F67" s="225"/>
      <c r="G67" s="225"/>
      <c r="H67" s="225"/>
      <c r="I67" s="225"/>
      <c r="J67" s="225"/>
      <c r="K67" s="225"/>
      <c r="Q67" s="224"/>
      <c r="R67" s="224"/>
      <c r="S67" s="224"/>
      <c r="T67" s="224"/>
      <c r="U67" s="224"/>
      <c r="V67" s="224"/>
      <c r="W67" s="224"/>
    </row>
    <row r="68" spans="4:23" s="2" customFormat="1" ht="15" customHeight="1">
      <c r="D68" s="225"/>
      <c r="E68" s="225"/>
      <c r="F68" s="225"/>
      <c r="G68" s="225"/>
      <c r="H68" s="225"/>
      <c r="I68" s="225"/>
      <c r="J68" s="225"/>
      <c r="K68" s="225"/>
      <c r="Q68" s="224"/>
      <c r="R68" s="224"/>
      <c r="S68" s="224"/>
      <c r="T68" s="224"/>
      <c r="U68" s="224"/>
      <c r="V68" s="224"/>
      <c r="W68" s="224"/>
    </row>
    <row r="69" spans="4:23" s="2" customFormat="1" ht="15" customHeight="1">
      <c r="D69" s="225"/>
      <c r="E69" s="225"/>
      <c r="F69" s="225"/>
      <c r="G69" s="225"/>
      <c r="H69" s="225"/>
      <c r="I69" s="225"/>
      <c r="J69" s="225"/>
      <c r="K69" s="225"/>
      <c r="Q69" s="224"/>
      <c r="R69" s="224"/>
      <c r="S69" s="224"/>
      <c r="T69" s="224"/>
      <c r="U69" s="224"/>
      <c r="V69" s="224"/>
      <c r="W69" s="224"/>
    </row>
    <row r="70" spans="4:23" s="2" customFormat="1" ht="15" customHeight="1">
      <c r="D70" s="225"/>
      <c r="E70" s="225"/>
      <c r="F70" s="225"/>
      <c r="G70" s="225"/>
      <c r="H70" s="225"/>
      <c r="I70" s="225"/>
      <c r="J70" s="225"/>
      <c r="K70" s="225"/>
      <c r="Q70" s="224"/>
      <c r="R70" s="224"/>
      <c r="S70" s="224"/>
      <c r="T70" s="224"/>
      <c r="U70" s="224"/>
      <c r="V70" s="224"/>
      <c r="W70" s="224"/>
    </row>
    <row r="71" spans="4:23" s="2" customFormat="1" ht="15" customHeight="1">
      <c r="D71" s="225"/>
      <c r="E71" s="225"/>
      <c r="F71" s="225"/>
      <c r="G71" s="225"/>
      <c r="H71" s="225"/>
      <c r="I71" s="225"/>
      <c r="J71" s="225"/>
      <c r="K71" s="225"/>
      <c r="Q71" s="224"/>
      <c r="R71" s="224"/>
      <c r="S71" s="224"/>
      <c r="T71" s="224"/>
      <c r="U71" s="224"/>
      <c r="V71" s="224"/>
      <c r="W71" s="224"/>
    </row>
    <row r="72" spans="4:23" s="2" customFormat="1" ht="15" customHeight="1">
      <c r="D72" s="225"/>
      <c r="E72" s="225"/>
      <c r="F72" s="225"/>
      <c r="G72" s="225"/>
      <c r="H72" s="225"/>
      <c r="I72" s="225"/>
      <c r="J72" s="225"/>
      <c r="K72" s="225"/>
      <c r="Q72" s="224"/>
      <c r="R72" s="224"/>
      <c r="S72" s="224"/>
      <c r="T72" s="224"/>
      <c r="U72" s="224"/>
      <c r="V72" s="224"/>
      <c r="W72" s="224"/>
    </row>
    <row r="73" spans="4:23" s="2" customFormat="1" ht="15" customHeight="1">
      <c r="D73" s="225"/>
      <c r="E73" s="225"/>
      <c r="F73" s="225"/>
      <c r="G73" s="225"/>
      <c r="H73" s="225"/>
      <c r="I73" s="225"/>
      <c r="J73" s="225"/>
      <c r="K73" s="225"/>
      <c r="Q73" s="224"/>
      <c r="R73" s="224"/>
      <c r="S73" s="224"/>
      <c r="T73" s="224"/>
      <c r="U73" s="224"/>
      <c r="V73" s="224"/>
      <c r="W73" s="224"/>
    </row>
    <row r="74" spans="4:23" s="2" customFormat="1" ht="15" customHeight="1">
      <c r="D74" s="225"/>
      <c r="E74" s="225"/>
      <c r="F74" s="225"/>
      <c r="G74" s="225"/>
      <c r="H74" s="225"/>
      <c r="I74" s="225"/>
      <c r="J74" s="225"/>
      <c r="K74" s="225"/>
      <c r="Q74" s="224"/>
      <c r="R74" s="224"/>
      <c r="S74" s="224"/>
      <c r="T74" s="224"/>
      <c r="U74" s="224"/>
      <c r="V74" s="224"/>
      <c r="W74" s="224"/>
    </row>
    <row r="75" spans="4:23" s="2" customFormat="1" ht="15" customHeight="1">
      <c r="D75" s="225"/>
      <c r="E75" s="225"/>
      <c r="F75" s="225"/>
      <c r="G75" s="225"/>
      <c r="H75" s="225"/>
      <c r="I75" s="225"/>
      <c r="J75" s="225"/>
      <c r="K75" s="225"/>
      <c r="Q75" s="224"/>
      <c r="R75" s="224"/>
      <c r="S75" s="224"/>
      <c r="T75" s="224"/>
      <c r="U75" s="224"/>
      <c r="V75" s="224"/>
      <c r="W75" s="224"/>
    </row>
    <row r="76" spans="4:23" s="2" customFormat="1" ht="15" customHeight="1">
      <c r="D76" s="225"/>
      <c r="E76" s="225"/>
      <c r="F76" s="225"/>
      <c r="G76" s="225"/>
      <c r="H76" s="225"/>
      <c r="I76" s="225"/>
      <c r="J76" s="225"/>
      <c r="K76" s="225"/>
      <c r="Q76" s="224"/>
      <c r="R76" s="224"/>
      <c r="S76" s="224"/>
      <c r="T76" s="224"/>
      <c r="U76" s="224"/>
      <c r="V76" s="224"/>
      <c r="W76" s="224"/>
    </row>
    <row r="77" spans="4:23" s="2" customFormat="1" ht="15" customHeight="1">
      <c r="D77" s="225"/>
      <c r="E77" s="225"/>
      <c r="F77" s="225"/>
      <c r="G77" s="225"/>
      <c r="H77" s="225"/>
      <c r="I77" s="225"/>
      <c r="J77" s="225"/>
      <c r="K77" s="225"/>
      <c r="Q77" s="224"/>
      <c r="R77" s="224"/>
      <c r="S77" s="224"/>
      <c r="T77" s="224"/>
      <c r="U77" s="224"/>
      <c r="V77" s="224"/>
      <c r="W77" s="224"/>
    </row>
    <row r="78" spans="4:23" s="2" customFormat="1" ht="15" customHeight="1">
      <c r="D78" s="225"/>
      <c r="E78" s="225"/>
      <c r="F78" s="225"/>
      <c r="G78" s="225"/>
      <c r="H78" s="225"/>
      <c r="I78" s="225"/>
      <c r="J78" s="225"/>
      <c r="K78" s="225"/>
      <c r="Q78" s="224"/>
      <c r="R78" s="224"/>
      <c r="S78" s="224"/>
      <c r="T78" s="224"/>
      <c r="U78" s="224"/>
      <c r="V78" s="224"/>
      <c r="W78" s="224"/>
    </row>
    <row r="79" spans="4:23" s="2" customFormat="1" ht="15" customHeight="1">
      <c r="D79" s="225"/>
      <c r="E79" s="225"/>
      <c r="F79" s="225"/>
      <c r="G79" s="225"/>
      <c r="H79" s="225"/>
      <c r="I79" s="225"/>
      <c r="J79" s="225"/>
      <c r="K79" s="225"/>
      <c r="Q79" s="224"/>
      <c r="R79" s="224"/>
      <c r="S79" s="224"/>
      <c r="T79" s="224"/>
      <c r="U79" s="224"/>
      <c r="V79" s="224"/>
      <c r="W79" s="224"/>
    </row>
    <row r="80" spans="4:23" s="2" customFormat="1" ht="15" customHeight="1">
      <c r="D80" s="225"/>
      <c r="E80" s="225"/>
      <c r="F80" s="225"/>
      <c r="G80" s="225"/>
      <c r="H80" s="225"/>
      <c r="I80" s="225"/>
      <c r="J80" s="225"/>
      <c r="K80" s="225"/>
      <c r="Q80" s="224"/>
      <c r="R80" s="224"/>
      <c r="S80" s="224"/>
      <c r="T80" s="224"/>
      <c r="U80" s="224"/>
      <c r="V80" s="224"/>
      <c r="W80" s="224"/>
    </row>
    <row r="81" spans="4:23" s="2" customFormat="1" ht="15" customHeight="1">
      <c r="D81" s="225"/>
      <c r="E81" s="225"/>
      <c r="F81" s="225"/>
      <c r="G81" s="225"/>
      <c r="H81" s="225"/>
      <c r="I81" s="225"/>
      <c r="J81" s="225"/>
      <c r="K81" s="225"/>
      <c r="Q81" s="224"/>
      <c r="R81" s="224"/>
      <c r="S81" s="224"/>
      <c r="T81" s="224"/>
      <c r="U81" s="224"/>
      <c r="V81" s="224"/>
      <c r="W81" s="224"/>
    </row>
    <row r="82" spans="4:23" s="2" customFormat="1" ht="15" customHeight="1">
      <c r="D82" s="225"/>
      <c r="E82" s="225"/>
      <c r="F82" s="225"/>
      <c r="G82" s="225"/>
      <c r="H82" s="225"/>
      <c r="I82" s="225"/>
      <c r="J82" s="225"/>
      <c r="K82" s="225"/>
      <c r="Q82" s="224"/>
      <c r="R82" s="224"/>
      <c r="S82" s="224"/>
      <c r="T82" s="224"/>
      <c r="U82" s="224"/>
      <c r="V82" s="224"/>
      <c r="W82" s="224"/>
    </row>
    <row r="83" spans="4:23" s="2" customFormat="1" ht="15" customHeight="1">
      <c r="D83" s="225"/>
      <c r="E83" s="225"/>
      <c r="F83" s="225"/>
      <c r="G83" s="225"/>
      <c r="H83" s="225"/>
      <c r="I83" s="225"/>
      <c r="J83" s="225"/>
      <c r="K83" s="225"/>
      <c r="Q83" s="224"/>
      <c r="R83" s="224"/>
      <c r="S83" s="224"/>
      <c r="T83" s="224"/>
      <c r="U83" s="224"/>
      <c r="V83" s="224"/>
      <c r="W83" s="224"/>
    </row>
    <row r="84" spans="4:23" s="2" customFormat="1" ht="15" customHeight="1">
      <c r="D84" s="225"/>
      <c r="E84" s="225"/>
      <c r="F84" s="225"/>
      <c r="G84" s="225"/>
      <c r="H84" s="225"/>
      <c r="I84" s="225"/>
      <c r="J84" s="225"/>
      <c r="K84" s="225"/>
      <c r="Q84" s="224"/>
      <c r="R84" s="224"/>
      <c r="S84" s="224"/>
      <c r="T84" s="224"/>
      <c r="U84" s="224"/>
      <c r="V84" s="224"/>
      <c r="W84" s="224"/>
    </row>
    <row r="85" spans="4:23" s="2" customFormat="1" ht="15" customHeight="1">
      <c r="D85" s="225"/>
      <c r="E85" s="225"/>
      <c r="F85" s="225"/>
      <c r="G85" s="225"/>
      <c r="H85" s="225"/>
      <c r="I85" s="225"/>
      <c r="J85" s="225"/>
      <c r="K85" s="225"/>
      <c r="Q85" s="224"/>
      <c r="R85" s="224"/>
      <c r="S85" s="224"/>
      <c r="T85" s="224"/>
      <c r="U85" s="224"/>
      <c r="V85" s="224"/>
      <c r="W85" s="224"/>
    </row>
    <row r="86" spans="4:23" s="2" customFormat="1" ht="15" customHeight="1">
      <c r="D86" s="225"/>
      <c r="E86" s="225"/>
      <c r="F86" s="225"/>
      <c r="G86" s="225"/>
      <c r="H86" s="225"/>
      <c r="I86" s="225"/>
      <c r="J86" s="225"/>
      <c r="K86" s="225"/>
      <c r="Q86" s="224"/>
      <c r="R86" s="224"/>
      <c r="S86" s="224"/>
      <c r="T86" s="224"/>
      <c r="U86" s="224"/>
      <c r="V86" s="224"/>
      <c r="W86" s="224"/>
    </row>
    <row r="87" spans="4:23" s="2" customFormat="1" ht="15" customHeight="1">
      <c r="D87" s="225"/>
      <c r="E87" s="225"/>
      <c r="F87" s="225"/>
      <c r="G87" s="225"/>
      <c r="H87" s="225"/>
      <c r="I87" s="225"/>
      <c r="J87" s="225"/>
      <c r="K87" s="225"/>
      <c r="Q87" s="224"/>
      <c r="R87" s="224"/>
      <c r="S87" s="224"/>
      <c r="T87" s="224"/>
      <c r="U87" s="224"/>
      <c r="V87" s="224"/>
      <c r="W87" s="224"/>
    </row>
    <row r="88" spans="4:23" s="2" customFormat="1" ht="15" customHeight="1">
      <c r="D88" s="225"/>
      <c r="E88" s="225"/>
      <c r="F88" s="225"/>
      <c r="G88" s="225"/>
      <c r="H88" s="225"/>
      <c r="I88" s="225"/>
      <c r="J88" s="225"/>
      <c r="K88" s="225"/>
      <c r="Q88" s="224"/>
      <c r="R88" s="224"/>
      <c r="S88" s="224"/>
      <c r="T88" s="224"/>
      <c r="U88" s="224"/>
      <c r="V88" s="224"/>
      <c r="W88" s="224"/>
    </row>
    <row r="89" spans="4:23" s="2" customFormat="1" ht="15" customHeight="1">
      <c r="D89" s="225"/>
      <c r="E89" s="225"/>
      <c r="F89" s="225"/>
      <c r="G89" s="225"/>
      <c r="H89" s="225"/>
      <c r="I89" s="225"/>
      <c r="J89" s="225"/>
      <c r="K89" s="225"/>
      <c r="Q89" s="224"/>
      <c r="R89" s="224"/>
      <c r="S89" s="224"/>
      <c r="T89" s="224"/>
      <c r="U89" s="224"/>
      <c r="V89" s="224"/>
      <c r="W89" s="224"/>
    </row>
    <row r="90" spans="4:23" s="2" customFormat="1" ht="15" customHeight="1">
      <c r="D90" s="225"/>
      <c r="E90" s="225"/>
      <c r="F90" s="225"/>
      <c r="G90" s="225"/>
      <c r="H90" s="225"/>
      <c r="I90" s="225"/>
      <c r="J90" s="225"/>
      <c r="K90" s="225"/>
      <c r="Q90" s="224"/>
      <c r="R90" s="224"/>
      <c r="S90" s="224"/>
      <c r="T90" s="224"/>
      <c r="U90" s="224"/>
      <c r="V90" s="224"/>
      <c r="W90" s="224"/>
    </row>
    <row r="91" spans="4:23" s="2" customFormat="1" ht="15" customHeight="1">
      <c r="D91" s="225"/>
      <c r="E91" s="225"/>
      <c r="F91" s="225"/>
      <c r="G91" s="225"/>
      <c r="H91" s="225"/>
      <c r="I91" s="225"/>
      <c r="J91" s="225"/>
      <c r="K91" s="225"/>
      <c r="Q91" s="224"/>
      <c r="R91" s="224"/>
      <c r="S91" s="224"/>
      <c r="T91" s="224"/>
      <c r="U91" s="224"/>
      <c r="V91" s="224"/>
      <c r="W91" s="224"/>
    </row>
    <row r="92" spans="4:23" s="2" customFormat="1" ht="15" customHeight="1">
      <c r="D92" s="225"/>
      <c r="E92" s="225"/>
      <c r="F92" s="225"/>
      <c r="G92" s="225"/>
      <c r="H92" s="225"/>
      <c r="I92" s="225"/>
      <c r="J92" s="225"/>
      <c r="K92" s="225"/>
      <c r="Q92" s="224"/>
      <c r="R92" s="224"/>
      <c r="S92" s="224"/>
      <c r="T92" s="224"/>
      <c r="U92" s="224"/>
      <c r="V92" s="224"/>
      <c r="W92" s="224"/>
    </row>
    <row r="93" spans="4:23" s="2" customFormat="1" ht="15" customHeight="1">
      <c r="D93" s="225"/>
      <c r="E93" s="225"/>
      <c r="F93" s="225"/>
      <c r="G93" s="225"/>
      <c r="H93" s="225"/>
      <c r="I93" s="225"/>
      <c r="J93" s="225"/>
      <c r="K93" s="225"/>
      <c r="Q93" s="224"/>
      <c r="R93" s="224"/>
      <c r="S93" s="224"/>
      <c r="T93" s="224"/>
      <c r="U93" s="224"/>
      <c r="V93" s="224"/>
      <c r="W93" s="224"/>
    </row>
    <row r="94" spans="4:23" s="2" customFormat="1" ht="15" customHeight="1">
      <c r="D94" s="225"/>
      <c r="E94" s="225"/>
      <c r="F94" s="225"/>
      <c r="G94" s="225"/>
      <c r="H94" s="225"/>
      <c r="I94" s="225"/>
      <c r="J94" s="225"/>
      <c r="K94" s="225"/>
      <c r="Q94" s="224"/>
      <c r="R94" s="224"/>
      <c r="S94" s="224"/>
      <c r="T94" s="224"/>
      <c r="U94" s="224"/>
      <c r="V94" s="224"/>
      <c r="W94" s="224"/>
    </row>
    <row r="95" spans="4:23" s="2" customFormat="1" ht="15" customHeight="1">
      <c r="D95" s="225"/>
      <c r="E95" s="225"/>
      <c r="F95" s="225"/>
      <c r="G95" s="225"/>
      <c r="H95" s="225"/>
      <c r="I95" s="225"/>
      <c r="J95" s="225"/>
      <c r="K95" s="225"/>
      <c r="Q95" s="224"/>
      <c r="R95" s="224"/>
      <c r="S95" s="224"/>
      <c r="T95" s="224"/>
      <c r="U95" s="224"/>
      <c r="V95" s="224"/>
      <c r="W95" s="224"/>
    </row>
    <row r="96" spans="4:23" s="2" customFormat="1" ht="15" customHeight="1">
      <c r="D96" s="225"/>
      <c r="E96" s="225"/>
      <c r="F96" s="225"/>
      <c r="G96" s="225"/>
      <c r="H96" s="225"/>
      <c r="I96" s="225"/>
      <c r="J96" s="225"/>
      <c r="K96" s="225"/>
      <c r="Q96" s="224"/>
      <c r="R96" s="224"/>
      <c r="S96" s="224"/>
      <c r="T96" s="224"/>
      <c r="U96" s="224"/>
      <c r="V96" s="224"/>
      <c r="W96" s="224"/>
    </row>
    <row r="97" spans="1:23" s="2" customFormat="1" ht="15" customHeight="1">
      <c r="A97" s="2" t="s">
        <v>12</v>
      </c>
      <c r="D97" s="225"/>
      <c r="E97" s="225"/>
      <c r="F97" s="225"/>
      <c r="G97" s="225"/>
      <c r="H97" s="225"/>
      <c r="I97" s="225"/>
      <c r="J97" s="225"/>
      <c r="K97" s="225"/>
      <c r="Q97" s="224"/>
      <c r="R97" s="224"/>
      <c r="S97" s="224"/>
      <c r="T97" s="224"/>
      <c r="U97" s="224"/>
      <c r="V97" s="224"/>
      <c r="W97" s="224"/>
    </row>
    <row r="98" spans="1:23" s="2" customFormat="1" ht="15" customHeight="1">
      <c r="D98" s="225"/>
      <c r="E98" s="225"/>
      <c r="F98" s="225"/>
      <c r="G98" s="225"/>
      <c r="H98" s="225"/>
      <c r="I98" s="225"/>
      <c r="J98" s="225"/>
      <c r="K98" s="225"/>
      <c r="Q98" s="224"/>
      <c r="R98" s="224"/>
      <c r="S98" s="224"/>
      <c r="T98" s="224"/>
      <c r="U98" s="224"/>
      <c r="V98" s="224"/>
      <c r="W98" s="224"/>
    </row>
    <row r="99" spans="1:23" s="2" customFormat="1" ht="15" customHeight="1">
      <c r="D99" s="225"/>
      <c r="E99" s="225"/>
      <c r="F99" s="225"/>
      <c r="G99" s="225"/>
      <c r="H99" s="225"/>
      <c r="I99" s="225"/>
      <c r="J99" s="225"/>
      <c r="K99" s="225"/>
      <c r="Q99" s="224"/>
      <c r="R99" s="224"/>
      <c r="S99" s="224"/>
      <c r="T99" s="224"/>
      <c r="U99" s="224"/>
      <c r="V99" s="224"/>
      <c r="W99" s="224"/>
    </row>
    <row r="100" spans="1:23" s="2" customFormat="1" ht="15" customHeight="1">
      <c r="D100" s="225"/>
      <c r="E100" s="225"/>
      <c r="F100" s="225"/>
      <c r="G100" s="225"/>
      <c r="H100" s="225"/>
      <c r="I100" s="225"/>
      <c r="J100" s="225"/>
      <c r="K100" s="225"/>
      <c r="Q100" s="224"/>
      <c r="R100" s="224"/>
      <c r="S100" s="224"/>
      <c r="T100" s="224"/>
      <c r="U100" s="224"/>
      <c r="V100" s="224"/>
      <c r="W100" s="224"/>
    </row>
    <row r="101" spans="1:23" s="2" customFormat="1" ht="15" customHeight="1">
      <c r="D101" s="225"/>
      <c r="E101" s="225"/>
      <c r="F101" s="225"/>
      <c r="G101" s="225"/>
      <c r="H101" s="225"/>
      <c r="I101" s="225"/>
      <c r="J101" s="225"/>
      <c r="K101" s="225"/>
      <c r="Q101" s="224"/>
      <c r="R101" s="224"/>
      <c r="S101" s="224"/>
      <c r="T101" s="224"/>
      <c r="U101" s="224"/>
      <c r="V101" s="224"/>
      <c r="W101" s="224"/>
    </row>
    <row r="102" spans="1:23" s="2" customFormat="1" ht="15" customHeight="1">
      <c r="D102" s="225"/>
      <c r="E102" s="225"/>
      <c r="F102" s="225"/>
      <c r="G102" s="225"/>
      <c r="H102" s="225"/>
      <c r="I102" s="225"/>
      <c r="J102" s="225"/>
      <c r="K102" s="225"/>
      <c r="Q102" s="224"/>
      <c r="R102" s="224"/>
      <c r="S102" s="224"/>
      <c r="T102" s="224"/>
      <c r="U102" s="224"/>
      <c r="V102" s="224"/>
      <c r="W102" s="224"/>
    </row>
    <row r="103" spans="1:23" s="2" customFormat="1" ht="15" customHeight="1">
      <c r="D103" s="225"/>
      <c r="E103" s="225"/>
      <c r="F103" s="225"/>
      <c r="G103" s="225"/>
      <c r="H103" s="225"/>
      <c r="I103" s="225"/>
      <c r="J103" s="225"/>
      <c r="K103" s="225"/>
      <c r="Q103" s="224"/>
      <c r="R103" s="224"/>
      <c r="S103" s="224"/>
      <c r="T103" s="224"/>
      <c r="U103" s="224"/>
      <c r="V103" s="224"/>
      <c r="W103" s="224"/>
    </row>
    <row r="104" spans="1:23" s="2" customFormat="1" ht="15" customHeight="1">
      <c r="D104" s="225"/>
      <c r="E104" s="225"/>
      <c r="F104" s="225"/>
      <c r="G104" s="225"/>
      <c r="H104" s="225"/>
      <c r="I104" s="225"/>
      <c r="J104" s="225"/>
      <c r="K104" s="225"/>
      <c r="Q104" s="224"/>
      <c r="R104" s="224"/>
      <c r="S104" s="224"/>
      <c r="T104" s="224"/>
      <c r="U104" s="224"/>
      <c r="V104" s="224"/>
      <c r="W104" s="224"/>
    </row>
    <row r="105" spans="1:23" s="2" customFormat="1" ht="15" customHeight="1">
      <c r="D105" s="225"/>
      <c r="E105" s="225"/>
      <c r="F105" s="225"/>
      <c r="G105" s="225"/>
      <c r="H105" s="225"/>
      <c r="I105" s="225"/>
      <c r="J105" s="225"/>
      <c r="K105" s="225"/>
      <c r="Q105" s="224"/>
      <c r="R105" s="224"/>
      <c r="S105" s="224"/>
      <c r="T105" s="224"/>
      <c r="U105" s="224"/>
      <c r="V105" s="224"/>
      <c r="W105" s="224"/>
    </row>
    <row r="106" spans="1:23" s="2" customFormat="1" ht="15" customHeight="1">
      <c r="D106" s="225"/>
      <c r="E106" s="225"/>
      <c r="F106" s="225"/>
      <c r="G106" s="225"/>
      <c r="H106" s="225"/>
      <c r="I106" s="225"/>
      <c r="J106" s="225"/>
      <c r="K106" s="225"/>
      <c r="Q106" s="224"/>
      <c r="R106" s="224"/>
      <c r="S106" s="224"/>
      <c r="T106" s="224"/>
      <c r="U106" s="224"/>
      <c r="V106" s="224"/>
      <c r="W106" s="224"/>
    </row>
    <row r="107" spans="1:23" s="2" customFormat="1" ht="15" customHeight="1">
      <c r="D107" s="225"/>
      <c r="E107" s="225"/>
      <c r="F107" s="225"/>
      <c r="G107" s="225"/>
      <c r="H107" s="225"/>
      <c r="I107" s="225"/>
      <c r="J107" s="225"/>
      <c r="K107" s="225"/>
      <c r="Q107" s="224"/>
      <c r="R107" s="224"/>
      <c r="S107" s="224"/>
      <c r="T107" s="224"/>
      <c r="U107" s="224"/>
      <c r="V107" s="224"/>
      <c r="W107" s="224"/>
    </row>
    <row r="108" spans="1:23" s="2" customFormat="1" ht="15" customHeight="1">
      <c r="D108" s="225"/>
      <c r="E108" s="225"/>
      <c r="F108" s="225"/>
      <c r="G108" s="225"/>
      <c r="H108" s="225"/>
      <c r="I108" s="225"/>
      <c r="J108" s="225"/>
      <c r="K108" s="225"/>
      <c r="Q108" s="224"/>
      <c r="R108" s="224"/>
      <c r="S108" s="224"/>
      <c r="T108" s="224"/>
      <c r="U108" s="224"/>
      <c r="V108" s="224"/>
      <c r="W108" s="224"/>
    </row>
    <row r="109" spans="1:23" s="2" customFormat="1" ht="15" customHeight="1">
      <c r="D109" s="225"/>
      <c r="E109" s="225"/>
      <c r="F109" s="225"/>
      <c r="G109" s="225"/>
      <c r="H109" s="225"/>
      <c r="I109" s="225"/>
      <c r="J109" s="225"/>
      <c r="K109" s="225"/>
      <c r="Q109" s="224"/>
      <c r="R109" s="224"/>
      <c r="S109" s="224"/>
      <c r="T109" s="224"/>
      <c r="U109" s="224"/>
      <c r="V109" s="224"/>
      <c r="W109" s="224"/>
    </row>
    <row r="110" spans="1:23" s="2" customFormat="1" ht="15" customHeight="1">
      <c r="D110" s="225"/>
      <c r="E110" s="225"/>
      <c r="F110" s="225"/>
      <c r="G110" s="225"/>
      <c r="H110" s="225"/>
      <c r="I110" s="225"/>
      <c r="J110" s="225"/>
      <c r="K110" s="225"/>
      <c r="Q110" s="224"/>
      <c r="R110" s="224"/>
      <c r="S110" s="224"/>
      <c r="T110" s="224"/>
      <c r="U110" s="224"/>
      <c r="V110" s="224"/>
      <c r="W110" s="224"/>
    </row>
    <row r="111" spans="1:23" s="2" customFormat="1" ht="15" customHeight="1">
      <c r="D111" s="225"/>
      <c r="E111" s="225"/>
      <c r="F111" s="225"/>
      <c r="G111" s="225"/>
      <c r="H111" s="225"/>
      <c r="I111" s="225"/>
      <c r="J111" s="225"/>
      <c r="K111" s="225"/>
      <c r="Q111" s="224"/>
      <c r="R111" s="224"/>
      <c r="S111" s="224"/>
      <c r="T111" s="224"/>
      <c r="U111" s="224"/>
      <c r="V111" s="224"/>
      <c r="W111" s="224"/>
    </row>
    <row r="112" spans="1:23" s="2" customFormat="1" ht="15" customHeight="1">
      <c r="D112" s="225"/>
      <c r="E112" s="225"/>
      <c r="F112" s="225"/>
      <c r="G112" s="225"/>
      <c r="H112" s="225"/>
      <c r="I112" s="225"/>
      <c r="J112" s="225"/>
      <c r="K112" s="225"/>
      <c r="Q112" s="224"/>
      <c r="R112" s="224"/>
      <c r="S112" s="224"/>
      <c r="T112" s="224"/>
      <c r="U112" s="224"/>
      <c r="V112" s="224"/>
      <c r="W112" s="224"/>
    </row>
    <row r="113" spans="4:23" s="2" customFormat="1" ht="15" customHeight="1">
      <c r="D113" s="225"/>
      <c r="E113" s="225"/>
      <c r="F113" s="225"/>
      <c r="G113" s="225"/>
      <c r="H113" s="225"/>
      <c r="I113" s="225"/>
      <c r="J113" s="225"/>
      <c r="K113" s="225"/>
      <c r="Q113" s="224"/>
      <c r="R113" s="224"/>
      <c r="S113" s="224"/>
      <c r="T113" s="224"/>
      <c r="U113" s="224"/>
      <c r="V113" s="224"/>
      <c r="W113" s="224"/>
    </row>
    <row r="114" spans="4:23" s="2" customFormat="1" ht="15" customHeight="1">
      <c r="D114" s="225"/>
      <c r="E114" s="225"/>
      <c r="F114" s="225"/>
      <c r="G114" s="225"/>
      <c r="H114" s="225"/>
      <c r="I114" s="225"/>
      <c r="J114" s="225"/>
      <c r="K114" s="225"/>
      <c r="Q114" s="224"/>
      <c r="R114" s="224"/>
      <c r="S114" s="224"/>
      <c r="T114" s="224"/>
      <c r="U114" s="224"/>
      <c r="V114" s="224"/>
      <c r="W114" s="224"/>
    </row>
    <row r="115" spans="4:23" s="2" customFormat="1" ht="15" customHeight="1">
      <c r="D115" s="225"/>
      <c r="E115" s="225"/>
      <c r="F115" s="225"/>
      <c r="G115" s="225"/>
      <c r="H115" s="225"/>
      <c r="I115" s="225"/>
      <c r="J115" s="225"/>
      <c r="K115" s="225"/>
      <c r="Q115" s="224"/>
      <c r="R115" s="224"/>
      <c r="S115" s="224"/>
      <c r="T115" s="224"/>
      <c r="U115" s="224"/>
      <c r="V115" s="224"/>
      <c r="W115" s="224"/>
    </row>
    <row r="116" spans="4:23" s="2" customFormat="1" ht="15" customHeight="1">
      <c r="D116" s="225"/>
      <c r="E116" s="225"/>
      <c r="F116" s="225"/>
      <c r="G116" s="225"/>
      <c r="H116" s="225"/>
      <c r="I116" s="225"/>
      <c r="J116" s="225"/>
      <c r="K116" s="225"/>
      <c r="Q116" s="224"/>
      <c r="R116" s="224"/>
      <c r="S116" s="224"/>
      <c r="T116" s="224"/>
      <c r="U116" s="224"/>
      <c r="V116" s="224"/>
      <c r="W116" s="224"/>
    </row>
    <row r="117" spans="4:23" s="2" customFormat="1" ht="15" customHeight="1">
      <c r="D117" s="225"/>
      <c r="E117" s="225"/>
      <c r="F117" s="225"/>
      <c r="G117" s="225"/>
      <c r="H117" s="225"/>
      <c r="I117" s="225"/>
      <c r="J117" s="225"/>
      <c r="K117" s="225"/>
      <c r="Q117" s="224"/>
      <c r="R117" s="224"/>
      <c r="S117" s="224"/>
      <c r="T117" s="224"/>
      <c r="U117" s="224"/>
      <c r="V117" s="224"/>
      <c r="W117" s="224"/>
    </row>
    <row r="118" spans="4:23" s="2" customFormat="1" ht="15" customHeight="1">
      <c r="D118" s="225"/>
      <c r="E118" s="225"/>
      <c r="F118" s="225"/>
      <c r="G118" s="225"/>
      <c r="H118" s="225"/>
      <c r="I118" s="225"/>
      <c r="J118" s="225"/>
      <c r="K118" s="225"/>
      <c r="Q118" s="224"/>
      <c r="R118" s="224"/>
      <c r="S118" s="224"/>
      <c r="T118" s="224"/>
      <c r="U118" s="224"/>
      <c r="V118" s="224"/>
      <c r="W118" s="224"/>
    </row>
    <row r="119" spans="4:23" s="2" customFormat="1" ht="15" customHeight="1">
      <c r="D119" s="225"/>
      <c r="E119" s="225"/>
      <c r="F119" s="225"/>
      <c r="G119" s="225"/>
      <c r="H119" s="225"/>
      <c r="I119" s="225"/>
      <c r="J119" s="225"/>
      <c r="K119" s="225"/>
      <c r="Q119" s="224"/>
      <c r="R119" s="224"/>
      <c r="S119" s="224"/>
      <c r="T119" s="224"/>
      <c r="U119" s="224"/>
      <c r="V119" s="224"/>
      <c r="W119" s="224"/>
    </row>
    <row r="120" spans="4:23" s="2" customFormat="1" ht="15" customHeight="1">
      <c r="D120" s="225"/>
      <c r="E120" s="225"/>
      <c r="F120" s="225"/>
      <c r="G120" s="225"/>
      <c r="H120" s="225"/>
      <c r="I120" s="225"/>
      <c r="J120" s="225"/>
      <c r="K120" s="225"/>
      <c r="Q120" s="224"/>
      <c r="R120" s="224"/>
      <c r="S120" s="224"/>
      <c r="T120" s="224"/>
      <c r="U120" s="224"/>
      <c r="V120" s="224"/>
      <c r="W120" s="224"/>
    </row>
    <row r="121" spans="4:23" s="2" customFormat="1" ht="15" customHeight="1">
      <c r="D121" s="225"/>
      <c r="E121" s="225"/>
      <c r="F121" s="225"/>
      <c r="G121" s="225"/>
      <c r="H121" s="225"/>
      <c r="I121" s="225"/>
      <c r="J121" s="225"/>
      <c r="K121" s="225"/>
      <c r="Q121" s="224"/>
      <c r="R121" s="224"/>
      <c r="S121" s="224"/>
      <c r="T121" s="224"/>
      <c r="U121" s="224"/>
      <c r="V121" s="224"/>
      <c r="W121" s="224"/>
    </row>
    <row r="122" spans="4:23" s="2" customFormat="1" ht="15" customHeight="1">
      <c r="D122" s="225"/>
      <c r="E122" s="225"/>
      <c r="F122" s="225"/>
      <c r="G122" s="225"/>
      <c r="H122" s="225"/>
      <c r="I122" s="225"/>
      <c r="J122" s="225"/>
      <c r="K122" s="225"/>
      <c r="Q122" s="224"/>
      <c r="R122" s="224"/>
      <c r="S122" s="224"/>
      <c r="T122" s="224"/>
      <c r="U122" s="224"/>
      <c r="V122" s="224"/>
      <c r="W122" s="224"/>
    </row>
    <row r="123" spans="4:23" s="2" customFormat="1" ht="15" customHeight="1">
      <c r="D123" s="225"/>
      <c r="E123" s="225"/>
      <c r="F123" s="225"/>
      <c r="G123" s="225"/>
      <c r="H123" s="225"/>
      <c r="I123" s="225"/>
      <c r="J123" s="225"/>
      <c r="K123" s="225"/>
      <c r="Q123" s="224"/>
      <c r="R123" s="224"/>
      <c r="S123" s="224"/>
      <c r="T123" s="224"/>
      <c r="U123" s="224"/>
      <c r="V123" s="224"/>
      <c r="W123" s="224"/>
    </row>
    <row r="124" spans="4:23" s="2" customFormat="1" ht="15" customHeight="1">
      <c r="D124" s="225"/>
      <c r="E124" s="225"/>
      <c r="F124" s="225"/>
      <c r="G124" s="225"/>
      <c r="H124" s="225"/>
      <c r="I124" s="225"/>
      <c r="J124" s="225"/>
      <c r="K124" s="225"/>
      <c r="Q124" s="224"/>
      <c r="R124" s="224"/>
      <c r="S124" s="224"/>
      <c r="T124" s="224"/>
      <c r="U124" s="224"/>
      <c r="V124" s="224"/>
      <c r="W124" s="224"/>
    </row>
    <row r="125" spans="4:23" s="2" customFormat="1" ht="15" customHeight="1">
      <c r="D125" s="225"/>
      <c r="E125" s="225"/>
      <c r="F125" s="225"/>
      <c r="G125" s="225"/>
      <c r="H125" s="225"/>
      <c r="I125" s="225"/>
      <c r="J125" s="225"/>
      <c r="K125" s="225"/>
      <c r="Q125" s="224"/>
      <c r="R125" s="224"/>
      <c r="S125" s="224"/>
      <c r="T125" s="224"/>
      <c r="U125" s="224"/>
      <c r="V125" s="224"/>
      <c r="W125" s="224"/>
    </row>
    <row r="126" spans="4:23" s="2" customFormat="1" ht="15" customHeight="1">
      <c r="D126" s="225"/>
      <c r="E126" s="225"/>
      <c r="F126" s="225"/>
      <c r="G126" s="225"/>
      <c r="H126" s="225"/>
      <c r="I126" s="225"/>
      <c r="J126" s="225"/>
      <c r="K126" s="225"/>
      <c r="Q126" s="224"/>
      <c r="R126" s="224"/>
      <c r="S126" s="224"/>
      <c r="T126" s="224"/>
      <c r="U126" s="224"/>
      <c r="V126" s="224"/>
      <c r="W126" s="224"/>
    </row>
    <row r="127" spans="4:23" s="2" customFormat="1" ht="15" customHeight="1">
      <c r="D127" s="225"/>
      <c r="E127" s="225"/>
      <c r="F127" s="225"/>
      <c r="G127" s="225"/>
      <c r="H127" s="225"/>
      <c r="I127" s="225"/>
      <c r="J127" s="225"/>
      <c r="K127" s="225"/>
      <c r="Q127" s="224"/>
      <c r="R127" s="224"/>
      <c r="S127" s="224"/>
      <c r="T127" s="224"/>
      <c r="U127" s="224"/>
      <c r="V127" s="224"/>
      <c r="W127" s="224"/>
    </row>
    <row r="128" spans="4:23" s="2" customFormat="1" ht="15" customHeight="1">
      <c r="D128" s="225"/>
      <c r="E128" s="225"/>
      <c r="F128" s="225"/>
      <c r="G128" s="225"/>
      <c r="H128" s="225"/>
      <c r="I128" s="225"/>
      <c r="J128" s="225"/>
      <c r="K128" s="225"/>
      <c r="Q128" s="224"/>
      <c r="R128" s="224"/>
      <c r="S128" s="224"/>
      <c r="T128" s="224"/>
      <c r="U128" s="224"/>
      <c r="V128" s="224"/>
      <c r="W128" s="224"/>
    </row>
    <row r="129" spans="4:23" s="2" customFormat="1" ht="15" customHeight="1">
      <c r="D129" s="225"/>
      <c r="E129" s="225"/>
      <c r="F129" s="225"/>
      <c r="G129" s="225"/>
      <c r="H129" s="225"/>
      <c r="I129" s="225"/>
      <c r="J129" s="225"/>
      <c r="K129" s="225"/>
      <c r="Q129" s="224"/>
      <c r="R129" s="224"/>
      <c r="S129" s="224"/>
      <c r="T129" s="224"/>
      <c r="U129" s="224"/>
      <c r="V129" s="224"/>
      <c r="W129" s="224"/>
    </row>
    <row r="130" spans="4:23" s="2" customFormat="1" ht="15" customHeight="1">
      <c r="D130" s="225"/>
      <c r="E130" s="225"/>
      <c r="F130" s="225"/>
      <c r="G130" s="225"/>
      <c r="H130" s="225"/>
      <c r="I130" s="225"/>
      <c r="J130" s="225"/>
      <c r="K130" s="225"/>
      <c r="Q130" s="224"/>
      <c r="R130" s="224"/>
      <c r="S130" s="224"/>
      <c r="T130" s="224"/>
      <c r="U130" s="224"/>
      <c r="V130" s="224"/>
      <c r="W130" s="224"/>
    </row>
    <row r="131" spans="4:23" s="2" customFormat="1" ht="15" customHeight="1">
      <c r="D131" s="225"/>
      <c r="E131" s="225"/>
      <c r="F131" s="225"/>
      <c r="G131" s="225"/>
      <c r="H131" s="225"/>
      <c r="I131" s="225"/>
      <c r="J131" s="225"/>
      <c r="K131" s="225"/>
      <c r="Q131" s="224"/>
      <c r="R131" s="224"/>
      <c r="S131" s="224"/>
      <c r="T131" s="224"/>
      <c r="U131" s="224"/>
      <c r="V131" s="224"/>
      <c r="W131" s="224"/>
    </row>
    <row r="132" spans="4:23" s="2" customFormat="1" ht="15" customHeight="1">
      <c r="D132" s="225"/>
      <c r="E132" s="225"/>
      <c r="F132" s="225"/>
      <c r="G132" s="225"/>
      <c r="H132" s="225"/>
      <c r="I132" s="225"/>
      <c r="J132" s="225"/>
      <c r="K132" s="225"/>
      <c r="Q132" s="224"/>
      <c r="R132" s="224"/>
      <c r="S132" s="224"/>
      <c r="T132" s="224"/>
      <c r="U132" s="224"/>
      <c r="V132" s="224"/>
      <c r="W132" s="224"/>
    </row>
    <row r="133" spans="4:23" s="2" customFormat="1" ht="15" customHeight="1">
      <c r="D133" s="225"/>
      <c r="E133" s="225"/>
      <c r="F133" s="225"/>
      <c r="G133" s="225"/>
      <c r="H133" s="225"/>
      <c r="I133" s="225"/>
      <c r="J133" s="225"/>
      <c r="K133" s="225"/>
      <c r="Q133" s="224"/>
      <c r="R133" s="224"/>
      <c r="S133" s="224"/>
      <c r="T133" s="224"/>
      <c r="U133" s="224"/>
      <c r="V133" s="224"/>
      <c r="W133" s="224"/>
    </row>
    <row r="134" spans="4:23" s="2" customFormat="1" ht="15" customHeight="1">
      <c r="D134" s="225"/>
      <c r="E134" s="225"/>
      <c r="F134" s="225"/>
      <c r="G134" s="225"/>
      <c r="H134" s="225"/>
      <c r="I134" s="225"/>
      <c r="J134" s="225"/>
      <c r="K134" s="225"/>
      <c r="Q134" s="224"/>
      <c r="R134" s="224"/>
      <c r="S134" s="224"/>
      <c r="T134" s="224"/>
      <c r="U134" s="224"/>
      <c r="V134" s="224"/>
      <c r="W134" s="224"/>
    </row>
    <row r="135" spans="4:23" s="2" customFormat="1" ht="15" customHeight="1">
      <c r="D135" s="225"/>
      <c r="E135" s="225"/>
      <c r="F135" s="225"/>
      <c r="G135" s="225"/>
      <c r="H135" s="225"/>
      <c r="I135" s="225"/>
      <c r="J135" s="225"/>
      <c r="K135" s="225"/>
      <c r="Q135" s="224"/>
      <c r="R135" s="224"/>
      <c r="S135" s="224"/>
      <c r="T135" s="224"/>
      <c r="U135" s="224"/>
      <c r="V135" s="224"/>
      <c r="W135" s="224"/>
    </row>
    <row r="136" spans="4:23" s="2" customFormat="1" ht="15" customHeight="1">
      <c r="D136" s="225"/>
      <c r="E136" s="225"/>
      <c r="F136" s="225"/>
      <c r="G136" s="225"/>
      <c r="H136" s="225"/>
      <c r="I136" s="225"/>
      <c r="J136" s="225"/>
      <c r="K136" s="225"/>
      <c r="Q136" s="224"/>
      <c r="R136" s="224"/>
      <c r="S136" s="224"/>
      <c r="T136" s="224"/>
      <c r="U136" s="224"/>
      <c r="V136" s="224"/>
      <c r="W136" s="224"/>
    </row>
    <row r="137" spans="4:23" s="2" customFormat="1" ht="15" customHeight="1">
      <c r="D137" s="225"/>
      <c r="E137" s="225"/>
      <c r="F137" s="225"/>
      <c r="G137" s="225"/>
      <c r="H137" s="225"/>
      <c r="I137" s="225"/>
      <c r="J137" s="225"/>
      <c r="K137" s="225"/>
      <c r="Q137" s="224"/>
      <c r="R137" s="224"/>
      <c r="S137" s="224"/>
      <c r="T137" s="224"/>
      <c r="U137" s="224"/>
      <c r="V137" s="224"/>
      <c r="W137" s="224"/>
    </row>
    <row r="138" spans="4:23" s="2" customFormat="1" ht="15" customHeight="1">
      <c r="D138" s="225"/>
      <c r="E138" s="225"/>
      <c r="F138" s="225"/>
      <c r="G138" s="225"/>
      <c r="H138" s="225"/>
      <c r="I138" s="225"/>
      <c r="J138" s="225"/>
      <c r="K138" s="225"/>
      <c r="Q138" s="224"/>
      <c r="R138" s="224"/>
      <c r="S138" s="224"/>
      <c r="T138" s="224"/>
      <c r="U138" s="224"/>
      <c r="V138" s="224"/>
      <c r="W138" s="224"/>
    </row>
    <row r="139" spans="4:23" s="2" customFormat="1" ht="15" customHeight="1">
      <c r="D139" s="225"/>
      <c r="E139" s="225"/>
      <c r="F139" s="225"/>
      <c r="G139" s="225"/>
      <c r="H139" s="225"/>
      <c r="I139" s="225"/>
      <c r="J139" s="225"/>
      <c r="K139" s="225"/>
      <c r="Q139" s="224"/>
      <c r="R139" s="224"/>
      <c r="S139" s="224"/>
      <c r="T139" s="224"/>
      <c r="U139" s="224"/>
      <c r="V139" s="224"/>
      <c r="W139" s="224"/>
    </row>
    <row r="140" spans="4:23" s="2" customFormat="1" ht="15" customHeight="1">
      <c r="D140" s="225"/>
      <c r="E140" s="225"/>
      <c r="F140" s="225"/>
      <c r="G140" s="225"/>
      <c r="H140" s="225"/>
      <c r="I140" s="225"/>
      <c r="J140" s="225"/>
      <c r="K140" s="225"/>
      <c r="Q140" s="224"/>
      <c r="R140" s="224"/>
      <c r="S140" s="224"/>
      <c r="T140" s="224"/>
      <c r="U140" s="224"/>
      <c r="V140" s="224"/>
      <c r="W140" s="224"/>
    </row>
    <row r="141" spans="4:23" s="2" customFormat="1" ht="15" customHeight="1">
      <c r="D141" s="225"/>
      <c r="E141" s="225"/>
      <c r="F141" s="225"/>
      <c r="G141" s="225"/>
      <c r="H141" s="225"/>
      <c r="I141" s="225"/>
      <c r="J141" s="225"/>
      <c r="K141" s="225"/>
      <c r="Q141" s="224"/>
      <c r="R141" s="224"/>
      <c r="S141" s="224"/>
      <c r="T141" s="224"/>
      <c r="U141" s="224"/>
      <c r="V141" s="224"/>
      <c r="W141" s="224"/>
    </row>
    <row r="142" spans="4:23" s="2" customFormat="1" ht="15" customHeight="1">
      <c r="D142" s="225"/>
      <c r="E142" s="225"/>
      <c r="F142" s="225"/>
      <c r="G142" s="225"/>
      <c r="H142" s="225"/>
      <c r="I142" s="225"/>
      <c r="J142" s="225"/>
      <c r="K142" s="225"/>
      <c r="Q142" s="224"/>
      <c r="R142" s="224"/>
      <c r="S142" s="224"/>
      <c r="T142" s="224"/>
      <c r="U142" s="224"/>
      <c r="V142" s="224"/>
      <c r="W142" s="224"/>
    </row>
    <row r="143" spans="4:23" s="2" customFormat="1" ht="15" customHeight="1">
      <c r="D143" s="225"/>
      <c r="E143" s="225"/>
      <c r="F143" s="225"/>
      <c r="G143" s="225"/>
      <c r="H143" s="225"/>
      <c r="I143" s="225"/>
      <c r="J143" s="225"/>
      <c r="K143" s="225"/>
      <c r="Q143" s="224"/>
      <c r="R143" s="224"/>
      <c r="S143" s="224"/>
      <c r="T143" s="224"/>
      <c r="U143" s="224"/>
      <c r="V143" s="224"/>
      <c r="W143" s="224"/>
    </row>
    <row r="144" spans="4:23" s="2" customFormat="1" ht="15" customHeight="1">
      <c r="D144" s="225"/>
      <c r="E144" s="225"/>
      <c r="F144" s="225"/>
      <c r="G144" s="225"/>
      <c r="H144" s="225"/>
      <c r="I144" s="225"/>
      <c r="J144" s="225"/>
      <c r="K144" s="225"/>
      <c r="Q144" s="224"/>
      <c r="R144" s="224"/>
      <c r="S144" s="224"/>
      <c r="T144" s="224"/>
      <c r="U144" s="224"/>
      <c r="V144" s="224"/>
      <c r="W144" s="224"/>
    </row>
    <row r="145" spans="4:23" s="2" customFormat="1" ht="15" customHeight="1">
      <c r="D145" s="225"/>
      <c r="E145" s="225"/>
      <c r="F145" s="225"/>
      <c r="G145" s="225"/>
      <c r="H145" s="225"/>
      <c r="I145" s="225"/>
      <c r="J145" s="225"/>
      <c r="K145" s="225"/>
      <c r="Q145" s="224"/>
      <c r="R145" s="224"/>
      <c r="S145" s="224"/>
      <c r="T145" s="224"/>
      <c r="U145" s="224"/>
      <c r="V145" s="224"/>
      <c r="W145" s="224"/>
    </row>
    <row r="146" spans="4:23" s="2" customFormat="1" ht="15" customHeight="1">
      <c r="D146" s="225"/>
      <c r="E146" s="225"/>
      <c r="F146" s="225"/>
      <c r="G146" s="225"/>
      <c r="H146" s="225"/>
      <c r="I146" s="225"/>
      <c r="J146" s="225"/>
      <c r="K146" s="225"/>
      <c r="Q146" s="224"/>
      <c r="R146" s="224"/>
      <c r="S146" s="224"/>
      <c r="T146" s="224"/>
      <c r="U146" s="224"/>
      <c r="V146" s="224"/>
      <c r="W146" s="224"/>
    </row>
    <row r="147" spans="4:23" s="2" customFormat="1" ht="15" customHeight="1">
      <c r="D147" s="225"/>
      <c r="E147" s="225"/>
      <c r="F147" s="225"/>
      <c r="G147" s="225"/>
      <c r="H147" s="225"/>
      <c r="I147" s="225"/>
      <c r="J147" s="225"/>
      <c r="K147" s="225"/>
      <c r="Q147" s="224"/>
      <c r="R147" s="224"/>
      <c r="S147" s="224"/>
      <c r="T147" s="224"/>
      <c r="U147" s="224"/>
      <c r="V147" s="224"/>
      <c r="W147" s="224"/>
    </row>
    <row r="148" spans="4:23" s="2" customFormat="1" ht="15" customHeight="1">
      <c r="D148" s="225"/>
      <c r="E148" s="225"/>
      <c r="F148" s="225"/>
      <c r="G148" s="225"/>
      <c r="H148" s="225"/>
      <c r="I148" s="225"/>
      <c r="J148" s="225"/>
      <c r="K148" s="225"/>
      <c r="Q148" s="224"/>
      <c r="R148" s="224"/>
      <c r="S148" s="224"/>
      <c r="T148" s="224"/>
      <c r="U148" s="224"/>
      <c r="V148" s="224"/>
      <c r="W148" s="224"/>
    </row>
    <row r="149" spans="4:23" s="2" customFormat="1" ht="15" customHeight="1">
      <c r="D149" s="225"/>
      <c r="E149" s="225"/>
      <c r="F149" s="225"/>
      <c r="G149" s="225"/>
      <c r="H149" s="225"/>
      <c r="I149" s="225"/>
      <c r="J149" s="225"/>
      <c r="K149" s="225"/>
      <c r="Q149" s="224"/>
      <c r="R149" s="224"/>
      <c r="S149" s="224"/>
      <c r="T149" s="224"/>
      <c r="U149" s="224"/>
      <c r="V149" s="224"/>
      <c r="W149" s="224"/>
    </row>
    <row r="150" spans="4:23" s="2" customFormat="1" ht="15" customHeight="1">
      <c r="D150" s="225"/>
      <c r="E150" s="225"/>
      <c r="F150" s="225"/>
      <c r="G150" s="225"/>
      <c r="H150" s="225"/>
      <c r="I150" s="225"/>
      <c r="J150" s="225"/>
      <c r="K150" s="225"/>
      <c r="Q150" s="224"/>
      <c r="R150" s="224"/>
      <c r="S150" s="224"/>
      <c r="T150" s="224"/>
      <c r="U150" s="224"/>
      <c r="V150" s="224"/>
      <c r="W150" s="224"/>
    </row>
    <row r="151" spans="4:23" s="2" customFormat="1" ht="15" customHeight="1">
      <c r="D151" s="225"/>
      <c r="E151" s="225"/>
      <c r="F151" s="225"/>
      <c r="G151" s="225"/>
      <c r="H151" s="225"/>
      <c r="I151" s="225"/>
      <c r="J151" s="225"/>
      <c r="K151" s="225"/>
      <c r="Q151" s="224"/>
      <c r="R151" s="224"/>
      <c r="S151" s="224"/>
      <c r="T151" s="224"/>
      <c r="U151" s="224"/>
      <c r="V151" s="224"/>
      <c r="W151" s="224"/>
    </row>
    <row r="152" spans="4:23" s="2" customFormat="1" ht="15" customHeight="1">
      <c r="D152" s="225"/>
      <c r="E152" s="225"/>
      <c r="F152" s="225"/>
      <c r="G152" s="225"/>
      <c r="H152" s="225"/>
      <c r="I152" s="225"/>
      <c r="J152" s="225"/>
      <c r="K152" s="225"/>
      <c r="Q152" s="224"/>
      <c r="R152" s="224"/>
      <c r="S152" s="224"/>
      <c r="T152" s="224"/>
      <c r="U152" s="224"/>
      <c r="V152" s="224"/>
      <c r="W152" s="224"/>
    </row>
    <row r="153" spans="4:23" s="2" customFormat="1" ht="15" customHeight="1">
      <c r="D153" s="225"/>
      <c r="E153" s="225"/>
      <c r="F153" s="225"/>
      <c r="G153" s="225"/>
      <c r="H153" s="225"/>
      <c r="I153" s="225"/>
      <c r="J153" s="225"/>
      <c r="K153" s="225"/>
      <c r="Q153" s="224"/>
      <c r="R153" s="224"/>
      <c r="S153" s="224"/>
      <c r="T153" s="224"/>
      <c r="U153" s="224"/>
      <c r="V153" s="224"/>
      <c r="W153" s="224"/>
    </row>
    <row r="154" spans="4:23" s="2" customFormat="1" ht="15" customHeight="1">
      <c r="D154" s="225"/>
      <c r="E154" s="225"/>
      <c r="F154" s="225"/>
      <c r="G154" s="225"/>
      <c r="H154" s="225"/>
      <c r="I154" s="225"/>
      <c r="J154" s="225"/>
      <c r="K154" s="225"/>
      <c r="Q154" s="224"/>
      <c r="R154" s="224"/>
      <c r="S154" s="224"/>
      <c r="T154" s="224"/>
      <c r="U154" s="224"/>
      <c r="V154" s="224"/>
      <c r="W154" s="224"/>
    </row>
    <row r="155" spans="4:23" s="2" customFormat="1" ht="15" customHeight="1">
      <c r="D155" s="225"/>
      <c r="E155" s="225"/>
      <c r="F155" s="225"/>
      <c r="G155" s="225"/>
      <c r="H155" s="225"/>
      <c r="I155" s="225"/>
      <c r="J155" s="225"/>
      <c r="K155" s="225"/>
      <c r="Q155" s="224"/>
      <c r="R155" s="224"/>
      <c r="S155" s="224"/>
      <c r="T155" s="224"/>
      <c r="U155" s="224"/>
      <c r="V155" s="224"/>
      <c r="W155" s="224"/>
    </row>
    <row r="156" spans="4:23" s="2" customFormat="1" ht="15" customHeight="1">
      <c r="D156" s="225"/>
      <c r="E156" s="225"/>
      <c r="F156" s="225"/>
      <c r="G156" s="225"/>
      <c r="H156" s="225"/>
      <c r="I156" s="225"/>
      <c r="J156" s="225"/>
      <c r="K156" s="225"/>
      <c r="Q156" s="224"/>
      <c r="R156" s="224"/>
      <c r="S156" s="224"/>
      <c r="T156" s="224"/>
      <c r="U156" s="224"/>
      <c r="V156" s="224"/>
      <c r="W156" s="224"/>
    </row>
    <row r="157" spans="4:23" s="2" customFormat="1" ht="15" customHeight="1">
      <c r="D157" s="225"/>
      <c r="E157" s="225"/>
      <c r="F157" s="225"/>
      <c r="G157" s="225"/>
      <c r="H157" s="225"/>
      <c r="I157" s="225"/>
      <c r="J157" s="225"/>
      <c r="K157" s="225"/>
      <c r="Q157" s="224"/>
      <c r="R157" s="224"/>
      <c r="S157" s="224"/>
      <c r="T157" s="224"/>
      <c r="U157" s="224"/>
      <c r="V157" s="224"/>
      <c r="W157" s="224"/>
    </row>
    <row r="158" spans="4:23" s="2" customFormat="1" ht="15" customHeight="1">
      <c r="D158" s="225"/>
      <c r="E158" s="225"/>
      <c r="F158" s="225"/>
      <c r="G158" s="225"/>
      <c r="H158" s="225"/>
      <c r="I158" s="225"/>
      <c r="J158" s="225"/>
      <c r="K158" s="225"/>
      <c r="Q158" s="224"/>
      <c r="R158" s="224"/>
      <c r="S158" s="224"/>
      <c r="T158" s="224"/>
      <c r="U158" s="224"/>
      <c r="V158" s="224"/>
      <c r="W158" s="224"/>
    </row>
    <row r="159" spans="4:23" s="2" customFormat="1" ht="15" customHeight="1">
      <c r="D159" s="225"/>
      <c r="E159" s="225"/>
      <c r="F159" s="225"/>
      <c r="G159" s="225"/>
      <c r="H159" s="225"/>
      <c r="I159" s="225"/>
      <c r="J159" s="225"/>
      <c r="K159" s="225"/>
      <c r="Q159" s="224"/>
      <c r="R159" s="224"/>
      <c r="S159" s="224"/>
      <c r="T159" s="224"/>
      <c r="U159" s="224"/>
      <c r="V159" s="224"/>
      <c r="W159" s="224"/>
    </row>
    <row r="160" spans="4:23" s="2" customFormat="1" ht="15" customHeight="1">
      <c r="D160" s="225"/>
      <c r="E160" s="225"/>
      <c r="F160" s="225"/>
      <c r="G160" s="225"/>
      <c r="H160" s="225"/>
      <c r="I160" s="225"/>
      <c r="J160" s="225"/>
      <c r="K160" s="225"/>
      <c r="Q160" s="224"/>
      <c r="R160" s="224"/>
      <c r="S160" s="224"/>
      <c r="T160" s="224"/>
      <c r="U160" s="224"/>
      <c r="V160" s="224"/>
      <c r="W160" s="224"/>
    </row>
    <row r="161" spans="4:23" s="2" customFormat="1" ht="15" customHeight="1">
      <c r="D161" s="225"/>
      <c r="E161" s="225"/>
      <c r="F161" s="225"/>
      <c r="G161" s="225"/>
      <c r="H161" s="225"/>
      <c r="I161" s="225"/>
      <c r="J161" s="225"/>
      <c r="K161" s="225"/>
      <c r="Q161" s="224"/>
      <c r="R161" s="224"/>
      <c r="S161" s="224"/>
      <c r="T161" s="224"/>
      <c r="U161" s="224"/>
      <c r="V161" s="224"/>
      <c r="W161" s="224"/>
    </row>
    <row r="162" spans="4:23" s="2" customFormat="1" ht="15" customHeight="1">
      <c r="D162" s="225"/>
      <c r="E162" s="225"/>
      <c r="F162" s="225"/>
      <c r="G162" s="225"/>
      <c r="H162" s="225"/>
      <c r="I162" s="225"/>
      <c r="J162" s="225"/>
      <c r="K162" s="225"/>
      <c r="Q162" s="224"/>
      <c r="R162" s="224"/>
      <c r="S162" s="224"/>
      <c r="T162" s="224"/>
      <c r="U162" s="224"/>
      <c r="V162" s="224"/>
      <c r="W162" s="224"/>
    </row>
    <row r="163" spans="4:23" s="2" customFormat="1" ht="15" customHeight="1">
      <c r="D163" s="225"/>
      <c r="E163" s="225"/>
      <c r="F163" s="225"/>
      <c r="G163" s="225"/>
      <c r="H163" s="225"/>
      <c r="I163" s="225"/>
      <c r="J163" s="225"/>
      <c r="K163" s="225"/>
      <c r="Q163" s="224"/>
      <c r="R163" s="224"/>
      <c r="S163" s="224"/>
      <c r="T163" s="224"/>
      <c r="U163" s="224"/>
      <c r="V163" s="224"/>
      <c r="W163" s="224"/>
    </row>
    <row r="164" spans="4:23" s="2" customFormat="1" ht="15" customHeight="1">
      <c r="D164" s="225"/>
      <c r="E164" s="225"/>
      <c r="F164" s="225"/>
      <c r="G164" s="225"/>
      <c r="H164" s="225"/>
      <c r="I164" s="225"/>
      <c r="J164" s="225"/>
      <c r="K164" s="225"/>
      <c r="Q164" s="224"/>
      <c r="R164" s="224"/>
      <c r="S164" s="224"/>
      <c r="T164" s="224"/>
      <c r="U164" s="224"/>
      <c r="V164" s="224"/>
      <c r="W164" s="224"/>
    </row>
    <row r="165" spans="4:23" s="2" customFormat="1" ht="15" customHeight="1">
      <c r="D165" s="225"/>
      <c r="E165" s="225"/>
      <c r="F165" s="225"/>
      <c r="G165" s="225"/>
      <c r="H165" s="225"/>
      <c r="I165" s="225"/>
      <c r="J165" s="225"/>
      <c r="K165" s="225"/>
      <c r="Q165" s="224"/>
      <c r="R165" s="224"/>
      <c r="S165" s="224"/>
      <c r="T165" s="224"/>
      <c r="U165" s="224"/>
      <c r="V165" s="224"/>
      <c r="W165" s="224"/>
    </row>
    <row r="166" spans="4:23" s="2" customFormat="1" ht="15" customHeight="1">
      <c r="D166" s="225"/>
      <c r="E166" s="225"/>
      <c r="F166" s="225"/>
      <c r="G166" s="225"/>
      <c r="H166" s="225"/>
      <c r="I166" s="225"/>
      <c r="J166" s="225"/>
      <c r="K166" s="225"/>
      <c r="Q166" s="224"/>
      <c r="R166" s="224"/>
      <c r="S166" s="224"/>
      <c r="T166" s="224"/>
      <c r="U166" s="224"/>
      <c r="V166" s="224"/>
      <c r="W166" s="224"/>
    </row>
    <row r="167" spans="4:23" s="2" customFormat="1" ht="15" customHeight="1">
      <c r="D167" s="225"/>
      <c r="E167" s="225"/>
      <c r="F167" s="225"/>
      <c r="G167" s="225"/>
      <c r="H167" s="225"/>
      <c r="I167" s="225"/>
      <c r="J167" s="225"/>
      <c r="K167" s="225"/>
      <c r="Q167" s="224"/>
      <c r="R167" s="224"/>
      <c r="S167" s="224"/>
      <c r="T167" s="224"/>
      <c r="U167" s="224"/>
      <c r="V167" s="224"/>
      <c r="W167" s="224"/>
    </row>
    <row r="168" spans="4:23" s="2" customFormat="1" ht="15" customHeight="1">
      <c r="D168" s="225"/>
      <c r="E168" s="225"/>
      <c r="F168" s="225"/>
      <c r="G168" s="225"/>
      <c r="H168" s="225"/>
      <c r="I168" s="225"/>
      <c r="J168" s="225"/>
      <c r="K168" s="225"/>
      <c r="Q168" s="224"/>
      <c r="R168" s="224"/>
      <c r="S168" s="224"/>
      <c r="T168" s="224"/>
      <c r="U168" s="224"/>
      <c r="V168" s="224"/>
      <c r="W168" s="224"/>
    </row>
    <row r="169" spans="4:23" s="2" customFormat="1" ht="15" customHeight="1">
      <c r="D169" s="225"/>
      <c r="E169" s="225"/>
      <c r="F169" s="225"/>
      <c r="G169" s="225"/>
      <c r="H169" s="225"/>
      <c r="I169" s="225"/>
      <c r="J169" s="225"/>
      <c r="K169" s="225"/>
      <c r="Q169" s="224"/>
      <c r="R169" s="224"/>
      <c r="S169" s="224"/>
      <c r="T169" s="224"/>
      <c r="U169" s="224"/>
      <c r="V169" s="224"/>
      <c r="W169" s="224"/>
    </row>
    <row r="170" spans="4:23" s="2" customFormat="1" ht="15" customHeight="1">
      <c r="D170" s="225"/>
      <c r="E170" s="225"/>
      <c r="F170" s="225"/>
      <c r="G170" s="225"/>
      <c r="H170" s="225"/>
      <c r="I170" s="225"/>
      <c r="J170" s="225"/>
      <c r="K170" s="225"/>
      <c r="Q170" s="224"/>
      <c r="R170" s="224"/>
      <c r="S170" s="224"/>
      <c r="T170" s="224"/>
      <c r="U170" s="224"/>
      <c r="V170" s="224"/>
      <c r="W170" s="224"/>
    </row>
    <row r="171" spans="4:23" s="2" customFormat="1" ht="15" customHeight="1">
      <c r="D171" s="225"/>
      <c r="E171" s="225"/>
      <c r="F171" s="225"/>
      <c r="G171" s="225"/>
      <c r="H171" s="225"/>
      <c r="I171" s="225"/>
      <c r="J171" s="225"/>
      <c r="K171" s="225"/>
      <c r="Q171" s="224"/>
      <c r="R171" s="224"/>
      <c r="S171" s="224"/>
      <c r="T171" s="224"/>
      <c r="U171" s="224"/>
      <c r="V171" s="224"/>
      <c r="W171" s="224"/>
    </row>
    <row r="172" spans="4:23" s="2" customFormat="1" ht="15" customHeight="1">
      <c r="D172" s="225"/>
      <c r="E172" s="225"/>
      <c r="F172" s="225"/>
      <c r="G172" s="225"/>
      <c r="H172" s="225"/>
      <c r="I172" s="225"/>
      <c r="J172" s="225"/>
      <c r="K172" s="225"/>
      <c r="Q172" s="224"/>
      <c r="R172" s="224"/>
      <c r="S172" s="224"/>
      <c r="T172" s="224"/>
      <c r="U172" s="224"/>
      <c r="V172" s="224"/>
      <c r="W172" s="224"/>
    </row>
    <row r="173" spans="4:23" s="2" customFormat="1" ht="15" customHeight="1">
      <c r="D173" s="225"/>
      <c r="E173" s="225"/>
      <c r="F173" s="225"/>
      <c r="G173" s="225"/>
      <c r="H173" s="225"/>
      <c r="I173" s="225"/>
      <c r="J173" s="225"/>
      <c r="K173" s="225"/>
      <c r="Q173" s="224"/>
      <c r="R173" s="224"/>
      <c r="S173" s="224"/>
      <c r="T173" s="224"/>
      <c r="U173" s="224"/>
      <c r="V173" s="224"/>
      <c r="W173" s="224"/>
    </row>
    <row r="174" spans="4:23" s="2" customFormat="1" ht="15" customHeight="1">
      <c r="D174" s="225"/>
      <c r="E174" s="225"/>
      <c r="F174" s="225"/>
      <c r="G174" s="225"/>
      <c r="H174" s="225"/>
      <c r="I174" s="225"/>
      <c r="J174" s="225"/>
      <c r="K174" s="225"/>
      <c r="Q174" s="224"/>
      <c r="R174" s="224"/>
      <c r="S174" s="224"/>
      <c r="T174" s="224"/>
      <c r="U174" s="224"/>
      <c r="V174" s="224"/>
      <c r="W174" s="224"/>
    </row>
    <row r="175" spans="4:23" s="2" customFormat="1" ht="15" customHeight="1">
      <c r="D175" s="225"/>
      <c r="E175" s="225"/>
      <c r="F175" s="225"/>
      <c r="G175" s="225"/>
      <c r="H175" s="225"/>
      <c r="I175" s="225"/>
      <c r="J175" s="225"/>
      <c r="K175" s="225"/>
      <c r="Q175" s="224"/>
      <c r="R175" s="224"/>
      <c r="S175" s="224"/>
      <c r="T175" s="224"/>
      <c r="U175" s="224"/>
      <c r="V175" s="224"/>
      <c r="W175" s="224"/>
    </row>
    <row r="176" spans="4:23" s="2" customFormat="1" ht="15" customHeight="1">
      <c r="D176" s="225"/>
      <c r="E176" s="225"/>
      <c r="F176" s="225"/>
      <c r="G176" s="225"/>
      <c r="H176" s="225"/>
      <c r="I176" s="225"/>
      <c r="J176" s="225"/>
      <c r="K176" s="225"/>
      <c r="Q176" s="224"/>
      <c r="R176" s="224"/>
      <c r="S176" s="224"/>
      <c r="T176" s="224"/>
      <c r="U176" s="224"/>
      <c r="V176" s="224"/>
      <c r="W176" s="224"/>
    </row>
    <row r="177" spans="4:23" s="2" customFormat="1" ht="15" customHeight="1">
      <c r="D177" s="225"/>
      <c r="E177" s="225"/>
      <c r="F177" s="225"/>
      <c r="G177" s="225"/>
      <c r="H177" s="225"/>
      <c r="I177" s="225"/>
      <c r="J177" s="225"/>
      <c r="K177" s="225"/>
      <c r="Q177" s="224"/>
      <c r="R177" s="224"/>
      <c r="S177" s="224"/>
      <c r="T177" s="224"/>
      <c r="U177" s="224"/>
      <c r="V177" s="224"/>
      <c r="W177" s="224"/>
    </row>
    <row r="178" spans="4:23" s="2" customFormat="1" ht="15" customHeight="1">
      <c r="D178" s="225"/>
      <c r="E178" s="225"/>
      <c r="F178" s="225"/>
      <c r="G178" s="225"/>
      <c r="H178" s="225"/>
      <c r="I178" s="225"/>
      <c r="J178" s="225"/>
      <c r="K178" s="225"/>
      <c r="Q178" s="224"/>
      <c r="R178" s="224"/>
      <c r="S178" s="224"/>
      <c r="T178" s="224"/>
      <c r="U178" s="224"/>
      <c r="V178" s="224"/>
      <c r="W178" s="224"/>
    </row>
    <row r="179" spans="4:23" s="2" customFormat="1" ht="15" customHeight="1">
      <c r="D179" s="225"/>
      <c r="E179" s="225"/>
      <c r="F179" s="225"/>
      <c r="G179" s="225"/>
      <c r="H179" s="225"/>
      <c r="I179" s="225"/>
      <c r="J179" s="225"/>
      <c r="K179" s="225"/>
      <c r="Q179" s="224"/>
      <c r="R179" s="224"/>
      <c r="S179" s="224"/>
      <c r="T179" s="224"/>
      <c r="U179" s="224"/>
      <c r="V179" s="224"/>
      <c r="W179" s="224"/>
    </row>
    <row r="180" spans="4:23" s="2" customFormat="1" ht="15" customHeight="1">
      <c r="D180" s="225"/>
      <c r="E180" s="225"/>
      <c r="F180" s="225"/>
      <c r="G180" s="225"/>
      <c r="H180" s="225"/>
      <c r="I180" s="225"/>
      <c r="J180" s="225"/>
      <c r="K180" s="225"/>
      <c r="Q180" s="224"/>
      <c r="R180" s="224"/>
      <c r="S180" s="224"/>
      <c r="T180" s="224"/>
      <c r="U180" s="224"/>
      <c r="V180" s="224"/>
      <c r="W180" s="224"/>
    </row>
    <row r="181" spans="4:23" s="2" customFormat="1" ht="15" customHeight="1">
      <c r="D181" s="225"/>
      <c r="E181" s="225"/>
      <c r="F181" s="225"/>
      <c r="G181" s="225"/>
      <c r="H181" s="225"/>
      <c r="I181" s="225"/>
      <c r="J181" s="225"/>
      <c r="K181" s="225"/>
      <c r="Q181" s="224"/>
      <c r="R181" s="224"/>
      <c r="S181" s="224"/>
      <c r="T181" s="224"/>
      <c r="U181" s="224"/>
      <c r="V181" s="224"/>
      <c r="W181" s="224"/>
    </row>
    <row r="182" spans="4:23" s="2" customFormat="1" ht="15" customHeight="1">
      <c r="D182" s="225"/>
      <c r="E182" s="225"/>
      <c r="F182" s="225"/>
      <c r="G182" s="225"/>
      <c r="H182" s="225"/>
      <c r="I182" s="225"/>
      <c r="J182" s="225"/>
      <c r="K182" s="225"/>
      <c r="Q182" s="224"/>
      <c r="R182" s="224"/>
      <c r="S182" s="224"/>
      <c r="T182" s="224"/>
      <c r="U182" s="224"/>
      <c r="V182" s="224"/>
      <c r="W182" s="224"/>
    </row>
    <row r="183" spans="4:23" s="2" customFormat="1" ht="15" customHeight="1">
      <c r="D183" s="225"/>
      <c r="E183" s="225"/>
      <c r="F183" s="225"/>
      <c r="G183" s="225"/>
      <c r="H183" s="225"/>
      <c r="I183" s="225"/>
      <c r="J183" s="225"/>
      <c r="K183" s="225"/>
      <c r="Q183" s="224"/>
      <c r="R183" s="224"/>
      <c r="S183" s="224"/>
      <c r="T183" s="224"/>
      <c r="U183" s="224"/>
      <c r="V183" s="224"/>
      <c r="W183" s="224"/>
    </row>
  </sheetData>
  <mergeCells count="33">
    <mergeCell ref="E8:G8"/>
    <mergeCell ref="D9:G9"/>
    <mergeCell ref="E10:G10"/>
    <mergeCell ref="O10:R17"/>
    <mergeCell ref="E11:G11"/>
    <mergeCell ref="E12:G12"/>
    <mergeCell ref="D13:G13"/>
    <mergeCell ref="E14:G14"/>
    <mergeCell ref="E15:G15"/>
    <mergeCell ref="D16:G16"/>
    <mergeCell ref="E17:G17"/>
    <mergeCell ref="D1:H1"/>
    <mergeCell ref="I1:K1"/>
    <mergeCell ref="D3:G3"/>
    <mergeCell ref="E4:G4"/>
    <mergeCell ref="E5:G5"/>
    <mergeCell ref="D2:G2"/>
    <mergeCell ref="O2:Q2"/>
    <mergeCell ref="O8:R9"/>
    <mergeCell ref="D28:E28"/>
    <mergeCell ref="F28:G28"/>
    <mergeCell ref="E21:G21"/>
    <mergeCell ref="D22:G22"/>
    <mergeCell ref="E23:G23"/>
    <mergeCell ref="E24:G24"/>
    <mergeCell ref="E25:G25"/>
    <mergeCell ref="E18:G18"/>
    <mergeCell ref="D19:G19"/>
    <mergeCell ref="E20:G20"/>
    <mergeCell ref="D26:G26"/>
    <mergeCell ref="E27:G27"/>
    <mergeCell ref="D6:G6"/>
    <mergeCell ref="E7:G7"/>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B9DD-B04D-4322-A532-62305AF88372}">
  <sheetPr>
    <tabColor theme="8" tint="0.79998168889431442"/>
  </sheetPr>
  <dimension ref="A1:AC42"/>
  <sheetViews>
    <sheetView topLeftCell="A2" workbookViewId="0">
      <selection activeCell="Q21" sqref="Q21"/>
    </sheetView>
  </sheetViews>
  <sheetFormatPr defaultColWidth="9.140625" defaultRowHeight="12.75"/>
  <cols>
    <col min="1" max="1" width="33.85546875" style="6" customWidth="1"/>
    <col min="2" max="4" width="10.85546875" style="421" customWidth="1"/>
    <col min="5" max="5" width="12" style="421" customWidth="1"/>
    <col min="6" max="11" width="12.140625" style="6" customWidth="1"/>
    <col min="12" max="12" width="4.140625" style="344" customWidth="1"/>
    <col min="13" max="13" width="30.5703125" style="334" bestFit="1" customWidth="1"/>
    <col min="14" max="15" width="12.140625" style="6" customWidth="1"/>
    <col min="16" max="16" width="7.28515625" style="6" customWidth="1"/>
    <col min="17" max="18" width="5.85546875" style="6" customWidth="1"/>
    <col min="19" max="24" width="7.7109375" style="6" customWidth="1"/>
    <col min="25" max="16384" width="9.140625" style="6"/>
  </cols>
  <sheetData>
    <row r="1" spans="1:29" ht="42" customHeight="1">
      <c r="A1" s="676" t="s">
        <v>216</v>
      </c>
      <c r="B1" s="676"/>
      <c r="C1" s="676"/>
      <c r="D1" s="676"/>
      <c r="E1" s="676"/>
      <c r="F1" s="676"/>
      <c r="G1" s="676"/>
      <c r="H1" s="676"/>
      <c r="I1" s="676"/>
      <c r="J1" s="676"/>
      <c r="K1" s="676"/>
      <c r="L1" s="676"/>
      <c r="M1" s="676"/>
      <c r="N1" s="676"/>
      <c r="O1" s="676"/>
      <c r="Q1" s="679" t="s">
        <v>345</v>
      </c>
      <c r="R1" s="679"/>
      <c r="S1" s="679"/>
      <c r="T1" s="679"/>
      <c r="U1" s="679"/>
      <c r="V1" s="679"/>
      <c r="W1" s="679"/>
      <c r="X1" s="679"/>
      <c r="Y1" s="679"/>
      <c r="Z1" s="679"/>
      <c r="AA1" s="679"/>
      <c r="AB1" s="679"/>
      <c r="AC1" s="679"/>
    </row>
    <row r="2" spans="1:29" ht="36.75" customHeight="1">
      <c r="A2" s="672" t="s">
        <v>217</v>
      </c>
      <c r="B2" s="684" t="s">
        <v>196</v>
      </c>
      <c r="C2" s="684"/>
      <c r="D2" s="684"/>
      <c r="E2" s="684"/>
      <c r="F2" s="684"/>
      <c r="G2" s="684"/>
      <c r="H2" s="684"/>
      <c r="I2" s="684"/>
      <c r="J2" s="684"/>
      <c r="K2" s="685"/>
      <c r="L2" s="337"/>
      <c r="M2" s="680" t="s">
        <v>219</v>
      </c>
      <c r="N2" s="674" t="s">
        <v>197</v>
      </c>
      <c r="O2" s="675"/>
      <c r="Q2" s="375"/>
      <c r="R2" s="375"/>
      <c r="S2" s="375"/>
      <c r="T2" s="375"/>
      <c r="U2" s="375"/>
    </row>
    <row r="3" spans="1:29" ht="44.25" customHeight="1">
      <c r="A3" s="673"/>
      <c r="B3" s="683" t="s">
        <v>291</v>
      </c>
      <c r="C3" s="683"/>
      <c r="D3" s="683"/>
      <c r="E3" s="683"/>
      <c r="F3" s="677" t="s">
        <v>157</v>
      </c>
      <c r="G3" s="678"/>
      <c r="H3" s="677" t="s">
        <v>158</v>
      </c>
      <c r="I3" s="677"/>
      <c r="J3" s="678" t="s">
        <v>73</v>
      </c>
      <c r="K3" s="678"/>
      <c r="L3" s="338"/>
      <c r="M3" s="681"/>
      <c r="N3" s="677" t="s">
        <v>159</v>
      </c>
      <c r="O3" s="677"/>
      <c r="Q3" s="375"/>
      <c r="R3" s="682" t="s">
        <v>262</v>
      </c>
      <c r="S3" s="682"/>
      <c r="T3" s="682"/>
      <c r="U3" s="375"/>
    </row>
    <row r="4" spans="1:29" ht="15" customHeight="1">
      <c r="A4" s="273"/>
      <c r="B4" s="274" t="s">
        <v>287</v>
      </c>
      <c r="C4" s="274" t="s">
        <v>230</v>
      </c>
      <c r="D4" s="274" t="s">
        <v>287</v>
      </c>
      <c r="E4" s="274" t="s">
        <v>230</v>
      </c>
      <c r="F4" s="403" t="s">
        <v>227</v>
      </c>
      <c r="G4" s="402" t="s">
        <v>228</v>
      </c>
      <c r="H4" s="403" t="s">
        <v>227</v>
      </c>
      <c r="I4" s="402" t="s">
        <v>228</v>
      </c>
      <c r="J4" s="403" t="s">
        <v>227</v>
      </c>
      <c r="K4" s="402" t="s">
        <v>228</v>
      </c>
      <c r="L4" s="339"/>
      <c r="M4" s="339"/>
      <c r="N4" s="403" t="s">
        <v>227</v>
      </c>
      <c r="O4" s="402" t="s">
        <v>228</v>
      </c>
      <c r="Q4" s="7" t="s">
        <v>20</v>
      </c>
      <c r="R4" s="7">
        <v>31</v>
      </c>
      <c r="S4" s="270">
        <f>SUM(R4:R12)</f>
        <v>274</v>
      </c>
      <c r="T4" s="381">
        <v>275</v>
      </c>
    </row>
    <row r="5" spans="1:29" ht="15" customHeight="1" thickBot="1">
      <c r="A5" s="276" t="s">
        <v>290</v>
      </c>
      <c r="B5" s="443" t="s">
        <v>288</v>
      </c>
      <c r="C5" s="443" t="s">
        <v>288</v>
      </c>
      <c r="D5" s="443" t="s">
        <v>289</v>
      </c>
      <c r="E5" s="443" t="s">
        <v>289</v>
      </c>
      <c r="F5" s="274" t="s">
        <v>32</v>
      </c>
      <c r="G5" s="274" t="s">
        <v>32</v>
      </c>
      <c r="H5" s="275" t="s">
        <v>33</v>
      </c>
      <c r="I5" s="275" t="s">
        <v>33</v>
      </c>
      <c r="J5" s="402" t="s">
        <v>229</v>
      </c>
      <c r="K5" s="402" t="s">
        <v>229</v>
      </c>
      <c r="L5" s="340"/>
      <c r="M5" s="340"/>
      <c r="N5" s="403" t="s">
        <v>229</v>
      </c>
      <c r="O5" s="402" t="s">
        <v>229</v>
      </c>
      <c r="Q5" s="7" t="s">
        <v>21</v>
      </c>
      <c r="R5" s="7">
        <v>31</v>
      </c>
    </row>
    <row r="6" spans="1:29" ht="15" customHeight="1" thickBot="1">
      <c r="A6" s="333" t="s">
        <v>99</v>
      </c>
      <c r="B6" s="444">
        <v>44176</v>
      </c>
      <c r="C6" s="444">
        <v>47853</v>
      </c>
      <c r="D6" s="444">
        <v>160.63999999999999</v>
      </c>
      <c r="E6" s="444">
        <v>174.64598540146</v>
      </c>
      <c r="F6" s="295">
        <v>244.99636363636401</v>
      </c>
      <c r="G6" s="295">
        <v>263.01824817518201</v>
      </c>
      <c r="H6" s="295">
        <v>103.261818181818</v>
      </c>
      <c r="I6" s="295">
        <v>92.664233576642005</v>
      </c>
      <c r="J6" s="295">
        <v>348.25818181818198</v>
      </c>
      <c r="K6" s="295">
        <v>355.68248175182498</v>
      </c>
      <c r="L6" s="341"/>
      <c r="M6" s="333" t="s">
        <v>0</v>
      </c>
      <c r="N6" s="295">
        <v>145.17454545454501</v>
      </c>
      <c r="O6" s="295">
        <v>143.828467153285</v>
      </c>
      <c r="Q6" s="7" t="s">
        <v>22</v>
      </c>
      <c r="R6" s="7">
        <v>30</v>
      </c>
      <c r="S6" s="671" t="s">
        <v>162</v>
      </c>
      <c r="T6" s="671"/>
    </row>
    <row r="7" spans="1:29" ht="15" customHeight="1" thickBot="1">
      <c r="A7" s="333" t="s">
        <v>120</v>
      </c>
      <c r="B7" s="444">
        <v>39516</v>
      </c>
      <c r="C7" s="444">
        <v>42662</v>
      </c>
      <c r="D7" s="444">
        <v>143.69454545454499</v>
      </c>
      <c r="E7" s="444">
        <v>155.70072992700699</v>
      </c>
      <c r="F7" s="295">
        <v>222.45090909090899</v>
      </c>
      <c r="G7" s="295">
        <v>230.051094890511</v>
      </c>
      <c r="H7" s="295">
        <v>83.203636363635994</v>
      </c>
      <c r="I7" s="295">
        <v>87.941605839415999</v>
      </c>
      <c r="J7" s="295">
        <v>305.65454545454497</v>
      </c>
      <c r="K7" s="295">
        <v>317.99270072992698</v>
      </c>
      <c r="L7" s="341"/>
      <c r="M7" s="333" t="s">
        <v>4</v>
      </c>
      <c r="N7" s="295">
        <v>97.392727272727001</v>
      </c>
      <c r="O7" s="295">
        <v>102.430656934307</v>
      </c>
      <c r="Q7" s="7" t="s">
        <v>23</v>
      </c>
      <c r="R7" s="7">
        <v>31</v>
      </c>
      <c r="S7" s="671"/>
      <c r="T7" s="671"/>
    </row>
    <row r="8" spans="1:29" ht="15" customHeight="1" thickBot="1">
      <c r="A8" s="355" t="s">
        <v>97</v>
      </c>
      <c r="B8" s="445">
        <v>83692</v>
      </c>
      <c r="C8" s="445">
        <v>90515</v>
      </c>
      <c r="D8" s="445">
        <v>304.33454545454498</v>
      </c>
      <c r="E8" s="445">
        <v>330.34671532846698</v>
      </c>
      <c r="F8" s="296">
        <v>467.447272727273</v>
      </c>
      <c r="G8" s="296">
        <v>493.06934306569298</v>
      </c>
      <c r="H8" s="296">
        <v>186.465454545455</v>
      </c>
      <c r="I8" s="296">
        <v>180.60583941605799</v>
      </c>
      <c r="J8" s="296">
        <v>653.91272727272701</v>
      </c>
      <c r="K8" s="296">
        <v>673.67518248175202</v>
      </c>
      <c r="L8" s="342"/>
      <c r="M8" s="333" t="s">
        <v>1</v>
      </c>
      <c r="N8" s="295">
        <v>5.8290909090899996</v>
      </c>
      <c r="O8" s="295">
        <v>5.7299270072989996</v>
      </c>
      <c r="Q8" s="7" t="s">
        <v>24</v>
      </c>
      <c r="R8" s="7">
        <v>30</v>
      </c>
      <c r="S8" s="671"/>
      <c r="T8" s="671"/>
    </row>
    <row r="9" spans="1:29" ht="15" customHeight="1" thickBot="1">
      <c r="A9" s="354" t="s">
        <v>100</v>
      </c>
      <c r="B9" s="444">
        <v>47648</v>
      </c>
      <c r="C9" s="444">
        <v>53413</v>
      </c>
      <c r="D9" s="444">
        <v>173.26545454545499</v>
      </c>
      <c r="E9" s="444">
        <v>194.93795620437999</v>
      </c>
      <c r="F9" s="295">
        <v>258.27272727272702</v>
      </c>
      <c r="G9" s="295">
        <v>274.18248175182498</v>
      </c>
      <c r="H9" s="295">
        <v>90.301818181818007</v>
      </c>
      <c r="I9" s="295">
        <v>96.200729927007004</v>
      </c>
      <c r="J9" s="295">
        <v>348.57454545454499</v>
      </c>
      <c r="K9" s="295">
        <v>370.38321167883203</v>
      </c>
      <c r="L9" s="341"/>
      <c r="M9" s="335" t="s">
        <v>111</v>
      </c>
      <c r="N9" s="296">
        <v>248.39636363636399</v>
      </c>
      <c r="O9" s="296">
        <v>251.98905109489101</v>
      </c>
      <c r="Q9" s="7" t="s">
        <v>25</v>
      </c>
      <c r="R9" s="7">
        <v>31</v>
      </c>
      <c r="S9" s="671"/>
      <c r="T9" s="671"/>
    </row>
    <row r="10" spans="1:29" ht="15" customHeight="1" thickBot="1">
      <c r="A10" s="354" t="s">
        <v>101</v>
      </c>
      <c r="B10" s="444">
        <v>41953</v>
      </c>
      <c r="C10" s="444">
        <v>46066</v>
      </c>
      <c r="D10" s="444">
        <v>152.55636363636401</v>
      </c>
      <c r="E10" s="444">
        <v>168.12408759124099</v>
      </c>
      <c r="F10" s="295">
        <v>242.552727272727</v>
      </c>
      <c r="G10" s="295">
        <v>253.28102189781001</v>
      </c>
      <c r="H10" s="295">
        <v>113.00363636363601</v>
      </c>
      <c r="I10" s="295">
        <v>103.46715328467199</v>
      </c>
      <c r="J10" s="295">
        <v>355.55636363636398</v>
      </c>
      <c r="K10" s="295">
        <v>356.74817518248199</v>
      </c>
      <c r="L10" s="341"/>
      <c r="M10" s="333" t="s">
        <v>8</v>
      </c>
      <c r="N10" s="295">
        <v>196.84363636363599</v>
      </c>
      <c r="O10" s="295">
        <v>198.664233576642</v>
      </c>
      <c r="Q10" s="7" t="s">
        <v>26</v>
      </c>
      <c r="R10" s="7">
        <v>31</v>
      </c>
    </row>
    <row r="11" spans="1:29" ht="15" customHeight="1" thickBot="1">
      <c r="A11" s="354" t="s">
        <v>9</v>
      </c>
      <c r="B11" s="444">
        <v>27924</v>
      </c>
      <c r="C11" s="444">
        <v>30758</v>
      </c>
      <c r="D11" s="444">
        <v>101.541818181818</v>
      </c>
      <c r="E11" s="444">
        <v>112.25547445255501</v>
      </c>
      <c r="F11" s="295">
        <v>164.18181818181799</v>
      </c>
      <c r="G11" s="295">
        <v>171.91240875912399</v>
      </c>
      <c r="H11" s="295">
        <v>55.694545454545</v>
      </c>
      <c r="I11" s="295">
        <v>55.058394160582999</v>
      </c>
      <c r="J11" s="295">
        <v>219.876363636364</v>
      </c>
      <c r="K11" s="295">
        <v>226.97080291970801</v>
      </c>
      <c r="L11" s="342"/>
      <c r="M11" s="333" t="s">
        <v>5</v>
      </c>
      <c r="N11" s="295">
        <v>33.407272727272002</v>
      </c>
      <c r="O11" s="295">
        <v>34.310218978102</v>
      </c>
      <c r="Q11" s="7" t="s">
        <v>27</v>
      </c>
      <c r="R11" s="7">
        <v>28</v>
      </c>
      <c r="S11" s="380">
        <v>29</v>
      </c>
      <c r="T11" s="380" t="s">
        <v>207</v>
      </c>
    </row>
    <row r="12" spans="1:29" ht="15" customHeight="1" thickBot="1">
      <c r="A12" s="355" t="s">
        <v>98</v>
      </c>
      <c r="B12" s="445">
        <v>117525</v>
      </c>
      <c r="C12" s="445">
        <v>130237</v>
      </c>
      <c r="D12" s="445">
        <v>427.36363636363598</v>
      </c>
      <c r="E12" s="445">
        <v>475.31751824817502</v>
      </c>
      <c r="F12" s="296">
        <v>665.00727272727295</v>
      </c>
      <c r="G12" s="296">
        <v>699.37591240875895</v>
      </c>
      <c r="H12" s="296">
        <v>259</v>
      </c>
      <c r="I12" s="296">
        <v>254.72627737226301</v>
      </c>
      <c r="J12" s="296">
        <v>924.00727272727295</v>
      </c>
      <c r="K12" s="296">
        <v>954.10218978102205</v>
      </c>
      <c r="L12" s="341"/>
      <c r="M12" s="335" t="s">
        <v>94</v>
      </c>
      <c r="N12" s="296">
        <v>230.250909090909</v>
      </c>
      <c r="O12" s="296">
        <v>232.974452554745</v>
      </c>
      <c r="Q12" s="7" t="s">
        <v>28</v>
      </c>
      <c r="R12" s="7">
        <v>31</v>
      </c>
      <c r="T12" s="380" t="s">
        <v>208</v>
      </c>
    </row>
    <row r="13" spans="1:29" ht="15" customHeight="1" thickBot="1">
      <c r="A13" s="354" t="s">
        <v>3</v>
      </c>
      <c r="B13" s="444">
        <v>48786</v>
      </c>
      <c r="C13" s="444">
        <v>53911</v>
      </c>
      <c r="D13" s="444">
        <v>177.403636363636</v>
      </c>
      <c r="E13" s="444">
        <v>196.75547445255501</v>
      </c>
      <c r="F13" s="295">
        <v>293.06181818181801</v>
      </c>
      <c r="G13" s="295">
        <v>300.27007299270099</v>
      </c>
      <c r="H13" s="295">
        <v>74.785454545454002</v>
      </c>
      <c r="I13" s="295">
        <v>75.777372262773</v>
      </c>
      <c r="J13" s="295">
        <v>367.84727272727298</v>
      </c>
      <c r="K13" s="295">
        <v>376.04744525547397</v>
      </c>
      <c r="L13" s="341"/>
      <c r="M13" s="333" t="s">
        <v>129</v>
      </c>
      <c r="N13" s="295">
        <v>184.094545454545</v>
      </c>
      <c r="O13" s="295">
        <v>188.92700729927</v>
      </c>
      <c r="Q13" s="7" t="s">
        <v>29</v>
      </c>
      <c r="R13" s="7">
        <v>30</v>
      </c>
    </row>
    <row r="14" spans="1:29" ht="15" customHeight="1" thickBot="1">
      <c r="A14" s="355" t="s">
        <v>102</v>
      </c>
      <c r="B14" s="445">
        <v>48786</v>
      </c>
      <c r="C14" s="445">
        <v>53911</v>
      </c>
      <c r="D14" s="445">
        <v>177.403636363636</v>
      </c>
      <c r="E14" s="445">
        <v>196.75547445255501</v>
      </c>
      <c r="F14" s="296">
        <v>293.06181818181801</v>
      </c>
      <c r="G14" s="296">
        <v>300.27007299270099</v>
      </c>
      <c r="H14" s="296">
        <v>74.785454545454002</v>
      </c>
      <c r="I14" s="296">
        <v>75.777372262773</v>
      </c>
      <c r="J14" s="296">
        <v>367.84727272727298</v>
      </c>
      <c r="K14" s="296">
        <v>376.04744525547397</v>
      </c>
      <c r="L14" s="341"/>
      <c r="M14" s="333" t="s">
        <v>167</v>
      </c>
      <c r="N14" s="295">
        <v>7.92</v>
      </c>
      <c r="O14" s="295">
        <v>8.4562043795619992</v>
      </c>
      <c r="Q14" s="7" t="s">
        <v>30</v>
      </c>
      <c r="R14" s="7">
        <v>31</v>
      </c>
    </row>
    <row r="15" spans="1:29" ht="15" customHeight="1" thickBot="1">
      <c r="A15" s="354" t="s">
        <v>7</v>
      </c>
      <c r="B15" s="444">
        <v>34020</v>
      </c>
      <c r="C15" s="444">
        <v>38075</v>
      </c>
      <c r="D15" s="444">
        <v>123.709090909091</v>
      </c>
      <c r="E15" s="444">
        <v>138.95985401459899</v>
      </c>
      <c r="F15" s="295">
        <v>232.298181818182</v>
      </c>
      <c r="G15" s="295">
        <v>239.06569343065701</v>
      </c>
      <c r="H15" s="295">
        <v>63.265454545453998</v>
      </c>
      <c r="I15" s="295">
        <v>72.394160583941002</v>
      </c>
      <c r="J15" s="295">
        <v>295.56363636363602</v>
      </c>
      <c r="K15" s="295">
        <v>311.45985401459899</v>
      </c>
      <c r="L15" s="342"/>
      <c r="M15" s="335" t="s">
        <v>92</v>
      </c>
      <c r="N15" s="296">
        <v>192.01454545454499</v>
      </c>
      <c r="O15" s="296">
        <v>197.383211678832</v>
      </c>
      <c r="Q15" s="7" t="s">
        <v>31</v>
      </c>
      <c r="R15" s="7">
        <v>30</v>
      </c>
    </row>
    <row r="16" spans="1:29" ht="15" customHeight="1" thickBot="1">
      <c r="A16" s="354" t="s">
        <v>10</v>
      </c>
      <c r="B16" s="444">
        <v>24884</v>
      </c>
      <c r="C16" s="444">
        <v>26947</v>
      </c>
      <c r="D16" s="444">
        <v>90.487272727272</v>
      </c>
      <c r="E16" s="444">
        <v>98.346715328466999</v>
      </c>
      <c r="F16" s="295">
        <v>160.92363636363601</v>
      </c>
      <c r="G16" s="295">
        <v>167.08759124087601</v>
      </c>
      <c r="H16" s="295">
        <v>36.247272727271998</v>
      </c>
      <c r="I16" s="295">
        <v>39.445255474451997</v>
      </c>
      <c r="J16" s="295">
        <v>197.17090909090899</v>
      </c>
      <c r="K16" s="295">
        <v>206.53284671532799</v>
      </c>
      <c r="L16" s="341"/>
      <c r="M16" s="333" t="s">
        <v>3</v>
      </c>
      <c r="N16" s="295">
        <v>320.625454545455</v>
      </c>
      <c r="O16" s="295">
        <v>330.77737226277401</v>
      </c>
    </row>
    <row r="17" spans="1:20" ht="15" customHeight="1" thickBot="1">
      <c r="A17" s="355" t="s">
        <v>95</v>
      </c>
      <c r="B17" s="445">
        <v>58904</v>
      </c>
      <c r="C17" s="445">
        <v>65022</v>
      </c>
      <c r="D17" s="445">
        <v>214.196363636364</v>
      </c>
      <c r="E17" s="445">
        <v>237.306569343066</v>
      </c>
      <c r="F17" s="296">
        <v>393.22181818181798</v>
      </c>
      <c r="G17" s="296">
        <v>406.15328467153302</v>
      </c>
      <c r="H17" s="296">
        <v>99.512727272727005</v>
      </c>
      <c r="I17" s="296">
        <v>111.83941605839399</v>
      </c>
      <c r="J17" s="296">
        <v>492.73454545454501</v>
      </c>
      <c r="K17" s="296">
        <v>517.99270072992704</v>
      </c>
      <c r="L17" s="341"/>
      <c r="M17" s="335" t="s">
        <v>102</v>
      </c>
      <c r="N17" s="296">
        <v>320.625454545455</v>
      </c>
      <c r="O17" s="296">
        <v>330.77737226277401</v>
      </c>
      <c r="Q17" s="398" t="s">
        <v>241</v>
      </c>
      <c r="R17" s="380"/>
      <c r="S17" s="380"/>
      <c r="T17" s="380"/>
    </row>
    <row r="18" spans="1:20" ht="15" customHeight="1" thickBot="1">
      <c r="A18" s="354" t="s">
        <v>2</v>
      </c>
      <c r="B18" s="444">
        <v>25600</v>
      </c>
      <c r="C18" s="444">
        <v>27733</v>
      </c>
      <c r="D18" s="444">
        <v>93.090909090908994</v>
      </c>
      <c r="E18" s="444">
        <v>101.215328467153</v>
      </c>
      <c r="F18" s="295">
        <v>177.61454545454501</v>
      </c>
      <c r="G18" s="295">
        <v>179.638686131387</v>
      </c>
      <c r="H18" s="295">
        <v>48.967272727271997</v>
      </c>
      <c r="I18" s="295">
        <v>49.204379562043002</v>
      </c>
      <c r="J18" s="295">
        <v>226.58181818181799</v>
      </c>
      <c r="K18" s="295">
        <v>228.84306569343099</v>
      </c>
      <c r="L18" s="342"/>
      <c r="M18" s="333" t="s">
        <v>101</v>
      </c>
      <c r="N18" s="295">
        <v>330.45818181818203</v>
      </c>
      <c r="O18" s="295">
        <v>335.51459854014598</v>
      </c>
    </row>
    <row r="19" spans="1:20" ht="15" customHeight="1" thickBot="1">
      <c r="A19" s="354" t="s">
        <v>6</v>
      </c>
      <c r="B19" s="444">
        <v>1467</v>
      </c>
      <c r="C19" s="444">
        <v>1435</v>
      </c>
      <c r="D19" s="444">
        <v>5.3345454545450002</v>
      </c>
      <c r="E19" s="444">
        <v>5.2372262773719997</v>
      </c>
      <c r="F19" s="295">
        <v>11.203636363636001</v>
      </c>
      <c r="G19" s="295">
        <v>11.098540145985</v>
      </c>
      <c r="H19" s="295">
        <v>5.5309090909089997</v>
      </c>
      <c r="I19" s="295">
        <v>6.0255474452550004</v>
      </c>
      <c r="J19" s="295">
        <v>16.734545454545</v>
      </c>
      <c r="K19" s="295">
        <v>17.124087591239999</v>
      </c>
      <c r="L19" s="341"/>
      <c r="M19" s="333" t="s">
        <v>100</v>
      </c>
      <c r="N19" s="295">
        <v>307.72727272727298</v>
      </c>
      <c r="O19" s="295">
        <v>289.68248175182498</v>
      </c>
    </row>
    <row r="20" spans="1:20" ht="15" customHeight="1" thickBot="1">
      <c r="A20" s="355" t="s">
        <v>96</v>
      </c>
      <c r="B20" s="445">
        <v>27067</v>
      </c>
      <c r="C20" s="445">
        <v>29168</v>
      </c>
      <c r="D20" s="445">
        <v>98.425454545454002</v>
      </c>
      <c r="E20" s="445">
        <v>106.452554744526</v>
      </c>
      <c r="F20" s="296">
        <v>188.81818181818201</v>
      </c>
      <c r="G20" s="296">
        <v>190.737226277372</v>
      </c>
      <c r="H20" s="296">
        <v>54.498181818181003</v>
      </c>
      <c r="I20" s="296">
        <v>55.229927007298997</v>
      </c>
      <c r="J20" s="296">
        <v>243.316363636364</v>
      </c>
      <c r="K20" s="296">
        <v>245.96715328467201</v>
      </c>
      <c r="L20" s="341"/>
      <c r="M20" s="333" t="s">
        <v>9</v>
      </c>
      <c r="N20" s="295">
        <v>205.036363636364</v>
      </c>
      <c r="O20" s="295">
        <v>211.098540145985</v>
      </c>
      <c r="S20" s="6" t="s">
        <v>12</v>
      </c>
    </row>
    <row r="21" spans="1:20" ht="15" customHeight="1" thickBot="1">
      <c r="A21" s="354" t="s">
        <v>0</v>
      </c>
      <c r="B21" s="444">
        <v>18200</v>
      </c>
      <c r="C21" s="444">
        <v>20483</v>
      </c>
      <c r="D21" s="444">
        <v>66.181818181818002</v>
      </c>
      <c r="E21" s="444">
        <v>74.755474452553997</v>
      </c>
      <c r="F21" s="295">
        <v>134.749090909091</v>
      </c>
      <c r="G21" s="295">
        <v>138.79197080291999</v>
      </c>
      <c r="H21" s="295">
        <v>33.414545454544999</v>
      </c>
      <c r="I21" s="295">
        <v>33.558394160582999</v>
      </c>
      <c r="J21" s="295">
        <v>168.16363636363599</v>
      </c>
      <c r="K21" s="295">
        <v>172.35036496350401</v>
      </c>
      <c r="L21" s="342"/>
      <c r="M21" s="335" t="s">
        <v>98</v>
      </c>
      <c r="N21" s="296">
        <v>843.22181818181798</v>
      </c>
      <c r="O21" s="296">
        <v>836.29562043795602</v>
      </c>
    </row>
    <row r="22" spans="1:20" ht="15" customHeight="1" thickBot="1">
      <c r="A22" s="354" t="s">
        <v>1</v>
      </c>
      <c r="B22" s="444">
        <v>555</v>
      </c>
      <c r="C22" s="444">
        <v>615</v>
      </c>
      <c r="D22" s="444">
        <v>2.0181818181810001</v>
      </c>
      <c r="E22" s="444">
        <v>2.2445255474449999</v>
      </c>
      <c r="F22" s="295">
        <v>4.9054545454539999</v>
      </c>
      <c r="G22" s="295">
        <v>4.7299270072989996</v>
      </c>
      <c r="H22" s="295">
        <v>1.9818181818180001</v>
      </c>
      <c r="I22" s="295">
        <v>1.9087591240870001</v>
      </c>
      <c r="J22" s="295">
        <v>6.8872727272720002</v>
      </c>
      <c r="K22" s="295">
        <v>6.6386861313859997</v>
      </c>
      <c r="L22" s="341"/>
      <c r="M22" s="333" t="s">
        <v>7</v>
      </c>
      <c r="N22" s="295">
        <v>260.007272727273</v>
      </c>
      <c r="O22" s="295">
        <v>268.44525547445301</v>
      </c>
    </row>
    <row r="23" spans="1:20" ht="15" customHeight="1" thickBot="1">
      <c r="A23" s="354" t="s">
        <v>4</v>
      </c>
      <c r="B23" s="444">
        <v>12636</v>
      </c>
      <c r="C23" s="444">
        <v>14602</v>
      </c>
      <c r="D23" s="444">
        <v>45.949090909090003</v>
      </c>
      <c r="E23" s="444">
        <v>53.291970802919003</v>
      </c>
      <c r="F23" s="295">
        <v>94.170909090909007</v>
      </c>
      <c r="G23" s="295">
        <v>100.642335766423</v>
      </c>
      <c r="H23" s="295">
        <v>23.10909090909</v>
      </c>
      <c r="I23" s="295">
        <v>26.058394160582999</v>
      </c>
      <c r="J23" s="295">
        <v>117.28</v>
      </c>
      <c r="K23" s="295">
        <v>126.700729927007</v>
      </c>
      <c r="L23" s="341"/>
      <c r="M23" s="333" t="s">
        <v>10</v>
      </c>
      <c r="N23" s="295">
        <v>167.149090909091</v>
      </c>
      <c r="O23" s="295">
        <v>175.58029197080299</v>
      </c>
    </row>
    <row r="24" spans="1:20" ht="15" customHeight="1" thickBot="1">
      <c r="A24" s="355" t="s">
        <v>111</v>
      </c>
      <c r="B24" s="445">
        <v>31391</v>
      </c>
      <c r="C24" s="445">
        <v>35700</v>
      </c>
      <c r="D24" s="445">
        <v>114.149090909091</v>
      </c>
      <c r="E24" s="445">
        <v>130.29197080291999</v>
      </c>
      <c r="F24" s="296">
        <v>233.82545454545499</v>
      </c>
      <c r="G24" s="296">
        <v>244.164233576642</v>
      </c>
      <c r="H24" s="296">
        <v>58.505454545454</v>
      </c>
      <c r="I24" s="296">
        <v>61.525547445255</v>
      </c>
      <c r="J24" s="296">
        <v>292.33090909090902</v>
      </c>
      <c r="K24" s="296">
        <v>305.689781021898</v>
      </c>
      <c r="L24" s="342"/>
      <c r="M24" s="335" t="s">
        <v>95</v>
      </c>
      <c r="N24" s="296">
        <v>427.15636363636401</v>
      </c>
      <c r="O24" s="296">
        <v>444.02554744525497</v>
      </c>
    </row>
    <row r="25" spans="1:20" ht="15" customHeight="1" thickBot="1">
      <c r="A25" s="354" t="s">
        <v>5</v>
      </c>
      <c r="B25" s="444">
        <v>4323</v>
      </c>
      <c r="C25" s="444">
        <v>4744</v>
      </c>
      <c r="D25" s="444">
        <v>15.72</v>
      </c>
      <c r="E25" s="444">
        <v>17.313868613137998</v>
      </c>
      <c r="F25" s="295">
        <v>34.778181818180997</v>
      </c>
      <c r="G25" s="295">
        <v>35.069343065692998</v>
      </c>
      <c r="H25" s="295">
        <v>8.32</v>
      </c>
      <c r="I25" s="295">
        <v>8.0985401459849999</v>
      </c>
      <c r="J25" s="295">
        <v>43.098181818180997</v>
      </c>
      <c r="K25" s="295">
        <v>43.167883211678003</v>
      </c>
      <c r="L25" s="341"/>
      <c r="M25" s="333" t="s">
        <v>2</v>
      </c>
      <c r="N25" s="295">
        <v>196.447272727273</v>
      </c>
      <c r="O25" s="295">
        <v>187.51094890511001</v>
      </c>
      <c r="R25" s="6" t="s">
        <v>12</v>
      </c>
      <c r="S25" s="6" t="s">
        <v>12</v>
      </c>
    </row>
    <row r="26" spans="1:20" ht="15" customHeight="1" thickBot="1">
      <c r="A26" s="354" t="s">
        <v>8</v>
      </c>
      <c r="B26" s="444">
        <v>26887</v>
      </c>
      <c r="C26" s="444">
        <v>29015</v>
      </c>
      <c r="D26" s="444">
        <v>97.770909090909001</v>
      </c>
      <c r="E26" s="444">
        <v>105.894160583942</v>
      </c>
      <c r="F26" s="295">
        <v>185.363636363636</v>
      </c>
      <c r="G26" s="295">
        <v>191.379562043796</v>
      </c>
      <c r="H26" s="295">
        <v>52.210909090908999</v>
      </c>
      <c r="I26" s="295">
        <v>53.218978102188998</v>
      </c>
      <c r="J26" s="295">
        <v>237.57454545454499</v>
      </c>
      <c r="K26" s="295">
        <v>244.598540145985</v>
      </c>
      <c r="L26" s="341"/>
      <c r="M26" s="333" t="s">
        <v>6</v>
      </c>
      <c r="N26" s="295">
        <v>14.170909090908999</v>
      </c>
      <c r="O26" s="295">
        <v>14.361313868612999</v>
      </c>
      <c r="S26" s="6" t="s">
        <v>12</v>
      </c>
    </row>
    <row r="27" spans="1:20" ht="15" customHeight="1" thickBot="1">
      <c r="A27" s="355" t="s">
        <v>94</v>
      </c>
      <c r="B27" s="445">
        <v>31210</v>
      </c>
      <c r="C27" s="445">
        <v>33759</v>
      </c>
      <c r="D27" s="445">
        <v>113.490909090909</v>
      </c>
      <c r="E27" s="445">
        <v>123.20802919707999</v>
      </c>
      <c r="F27" s="296">
        <v>220.141818181818</v>
      </c>
      <c r="G27" s="296">
        <v>226.448905109489</v>
      </c>
      <c r="H27" s="296">
        <v>60.530909090908999</v>
      </c>
      <c r="I27" s="296">
        <v>61.317518248174999</v>
      </c>
      <c r="J27" s="296">
        <v>280.672727272727</v>
      </c>
      <c r="K27" s="296">
        <v>287.766423357664</v>
      </c>
      <c r="L27" s="341"/>
      <c r="M27" s="335" t="s">
        <v>96</v>
      </c>
      <c r="N27" s="296">
        <v>210.61818181818199</v>
      </c>
      <c r="O27" s="296">
        <v>201.87226277372301</v>
      </c>
    </row>
    <row r="28" spans="1:20" ht="15" customHeight="1" thickBot="1">
      <c r="A28" s="354" t="s">
        <v>129</v>
      </c>
      <c r="B28" s="444">
        <v>26657</v>
      </c>
      <c r="C28" s="444">
        <v>28791</v>
      </c>
      <c r="D28" s="444">
        <v>96.934545454545002</v>
      </c>
      <c r="E28" s="444">
        <v>105.076642335766</v>
      </c>
      <c r="F28" s="295">
        <v>179.992727272727</v>
      </c>
      <c r="G28" s="295">
        <v>180.525547445255</v>
      </c>
      <c r="H28" s="295">
        <v>43.072727272727001</v>
      </c>
      <c r="I28" s="295">
        <v>47.930656934306</v>
      </c>
      <c r="J28" s="295">
        <v>223.065454545455</v>
      </c>
      <c r="K28" s="295">
        <v>228.456204379562</v>
      </c>
      <c r="L28" s="342"/>
      <c r="M28" s="333" t="s">
        <v>99</v>
      </c>
      <c r="N28" s="295">
        <v>302.24</v>
      </c>
      <c r="O28" s="295">
        <v>313.89051094890499</v>
      </c>
    </row>
    <row r="29" spans="1:20" ht="15" customHeight="1" thickBot="1">
      <c r="A29" s="354" t="s">
        <v>167</v>
      </c>
      <c r="B29" s="444">
        <v>867</v>
      </c>
      <c r="C29" s="444">
        <v>937</v>
      </c>
      <c r="D29" s="444">
        <v>3.1527272727270002</v>
      </c>
      <c r="E29" s="444">
        <v>3.4197080291969999</v>
      </c>
      <c r="F29" s="295">
        <v>7.2872727272719997</v>
      </c>
      <c r="G29" s="295">
        <v>7.7153284671530002</v>
      </c>
      <c r="H29" s="295">
        <v>3.9745454545449999</v>
      </c>
      <c r="I29" s="295">
        <v>4.397810218978</v>
      </c>
      <c r="J29" s="295">
        <v>11.261818181818001</v>
      </c>
      <c r="K29" s="295">
        <v>12.113138686131</v>
      </c>
      <c r="L29" s="341"/>
      <c r="M29" s="333" t="s">
        <v>120</v>
      </c>
      <c r="N29" s="295">
        <v>286.98181818181803</v>
      </c>
      <c r="O29" s="295">
        <v>293.20072992700699</v>
      </c>
    </row>
    <row r="30" spans="1:20" ht="15" customHeight="1" thickBot="1">
      <c r="A30" s="355" t="s">
        <v>92</v>
      </c>
      <c r="B30" s="445">
        <v>27524</v>
      </c>
      <c r="C30" s="445">
        <v>29728</v>
      </c>
      <c r="D30" s="445">
        <v>100.087272727273</v>
      </c>
      <c r="E30" s="445">
        <v>108.496350364964</v>
      </c>
      <c r="F30" s="296">
        <v>187.28</v>
      </c>
      <c r="G30" s="296">
        <v>188.240875912409</v>
      </c>
      <c r="H30" s="296">
        <v>47.047272727272002</v>
      </c>
      <c r="I30" s="296">
        <v>52.328467153284002</v>
      </c>
      <c r="J30" s="296">
        <v>234.327272727273</v>
      </c>
      <c r="K30" s="296">
        <v>240.569343065693</v>
      </c>
      <c r="L30" s="342"/>
      <c r="M30" s="335" t="s">
        <v>97</v>
      </c>
      <c r="N30" s="296">
        <v>589.22181818181798</v>
      </c>
      <c r="O30" s="296">
        <v>607.09124087591204</v>
      </c>
    </row>
    <row r="31" spans="1:20" ht="15" customHeight="1" thickBot="1">
      <c r="A31" s="332" t="s">
        <v>11</v>
      </c>
      <c r="B31" s="445">
        <v>426099</v>
      </c>
      <c r="C31" s="446">
        <v>468043</v>
      </c>
      <c r="D31" s="445">
        <v>1549.45090909091</v>
      </c>
      <c r="E31" s="445">
        <v>1708.1861313868601</v>
      </c>
      <c r="F31" s="297">
        <v>2648.8036363636402</v>
      </c>
      <c r="G31" s="297">
        <v>2748.4744525547399</v>
      </c>
      <c r="H31" s="297">
        <v>840.34545454545503</v>
      </c>
      <c r="I31" s="297">
        <v>853.35401459853995</v>
      </c>
      <c r="J31" s="297">
        <v>3489.1490909090899</v>
      </c>
      <c r="K31" s="297">
        <v>3601.8284671532801</v>
      </c>
      <c r="L31" s="342"/>
      <c r="M31" s="332" t="s">
        <v>11</v>
      </c>
      <c r="N31" s="297">
        <v>3061.50545454545</v>
      </c>
      <c r="O31" s="297">
        <v>3102.4197080292001</v>
      </c>
      <c r="R31" s="421"/>
    </row>
    <row r="32" spans="1:20" ht="15" customHeight="1">
      <c r="A32" s="356" t="s">
        <v>331</v>
      </c>
      <c r="B32" s="399"/>
      <c r="C32" s="441">
        <f>C31-B31</f>
        <v>41944</v>
      </c>
      <c r="D32" s="399"/>
      <c r="E32" s="441">
        <f>E31-D31</f>
        <v>158.73522229595005</v>
      </c>
      <c r="F32" s="314" t="s">
        <v>19</v>
      </c>
      <c r="G32" s="314" t="s">
        <v>19</v>
      </c>
      <c r="H32" s="314" t="s">
        <v>19</v>
      </c>
      <c r="I32" s="314" t="s">
        <v>19</v>
      </c>
      <c r="J32" s="314" t="s">
        <v>19</v>
      </c>
      <c r="K32" s="314" t="s">
        <v>19</v>
      </c>
      <c r="L32" s="343" t="s">
        <v>19</v>
      </c>
      <c r="M32" s="356" t="s">
        <v>331</v>
      </c>
      <c r="N32" s="314" t="s">
        <v>19</v>
      </c>
      <c r="O32" s="314" t="s">
        <v>19</v>
      </c>
    </row>
    <row r="33" spans="1:20" ht="15" customHeight="1">
      <c r="A33" s="356" t="s">
        <v>347</v>
      </c>
      <c r="B33" s="356"/>
      <c r="C33" s="442">
        <f>C32/B31</f>
        <v>9.8437217641909505E-2</v>
      </c>
      <c r="D33" s="356"/>
      <c r="E33" s="442">
        <f>E32/D31</f>
        <v>0.10244611259680553</v>
      </c>
      <c r="F33" s="314" t="s">
        <v>19</v>
      </c>
      <c r="G33" s="314" t="s">
        <v>19</v>
      </c>
      <c r="H33" s="314" t="s">
        <v>19</v>
      </c>
      <c r="I33" s="314" t="s">
        <v>19</v>
      </c>
      <c r="J33" s="314" t="s">
        <v>19</v>
      </c>
      <c r="K33" s="314" t="s">
        <v>19</v>
      </c>
      <c r="L33" s="343" t="s">
        <v>19</v>
      </c>
      <c r="M33" s="356" t="s">
        <v>347</v>
      </c>
      <c r="N33" s="314" t="s">
        <v>19</v>
      </c>
      <c r="O33" s="314" t="s">
        <v>19</v>
      </c>
      <c r="P33" s="343"/>
      <c r="Q33" s="343"/>
      <c r="R33" s="343"/>
      <c r="S33" s="343"/>
      <c r="T33" s="343"/>
    </row>
    <row r="34" spans="1:20">
      <c r="A34" s="307"/>
      <c r="E34" s="452">
        <f>ROUNDDOWN(E31,-2)</f>
        <v>1700</v>
      </c>
      <c r="J34" s="320"/>
    </row>
    <row r="35" spans="1:20">
      <c r="A35" s="307"/>
      <c r="E35" s="475"/>
      <c r="G35" s="365"/>
      <c r="H35" s="365"/>
      <c r="I35" s="365"/>
      <c r="J35" s="365"/>
      <c r="K35" s="365"/>
    </row>
    <row r="36" spans="1:20">
      <c r="Q36" s="6" t="s">
        <v>12</v>
      </c>
    </row>
    <row r="41" spans="1:20">
      <c r="J41" s="6" t="s">
        <v>12</v>
      </c>
    </row>
    <row r="42" spans="1:20">
      <c r="N42" s="6" t="s">
        <v>12</v>
      </c>
    </row>
  </sheetData>
  <mergeCells count="13">
    <mergeCell ref="S6:T9"/>
    <mergeCell ref="A2:A3"/>
    <mergeCell ref="N2:O2"/>
    <mergeCell ref="A1:O1"/>
    <mergeCell ref="F3:G3"/>
    <mergeCell ref="H3:I3"/>
    <mergeCell ref="J3:K3"/>
    <mergeCell ref="N3:O3"/>
    <mergeCell ref="Q1:AC1"/>
    <mergeCell ref="M2:M3"/>
    <mergeCell ref="R3:T3"/>
    <mergeCell ref="B3:E3"/>
    <mergeCell ref="B2:K2"/>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90D1-014A-4E52-B3A9-0A04A5B7141B}">
  <sheetPr>
    <tabColor theme="8" tint="0.79998168889431442"/>
  </sheetPr>
  <dimension ref="A1:AC164"/>
  <sheetViews>
    <sheetView zoomScaleNormal="100" zoomScaleSheetLayoutView="140" workbookViewId="0">
      <selection activeCell="B8" sqref="B8"/>
    </sheetView>
  </sheetViews>
  <sheetFormatPr defaultColWidth="9.140625" defaultRowHeight="15"/>
  <cols>
    <col min="1" max="1" width="31.7109375" style="192" customWidth="1"/>
    <col min="2" max="3" width="16" style="254" customWidth="1"/>
    <col min="4" max="4" width="30" style="254" bestFit="1" customWidth="1"/>
    <col min="5" max="5" width="13.28515625" style="192" customWidth="1"/>
    <col min="6" max="6" width="3.42578125" style="2" customWidth="1"/>
    <col min="7" max="7" width="10.42578125" style="260" bestFit="1" customWidth="1"/>
    <col min="8" max="9" width="11.140625" style="260" bestFit="1" customWidth="1"/>
    <col min="10" max="10" width="3.7109375" style="260" customWidth="1"/>
    <col min="11" max="11" width="30" style="260" bestFit="1" customWidth="1"/>
    <col min="12" max="12" width="9.28515625" style="260" bestFit="1" customWidth="1"/>
    <col min="13" max="14" width="14" style="260" bestFit="1" customWidth="1"/>
    <col min="15" max="15" width="3.7109375" style="260" customWidth="1"/>
    <col min="16" max="16" width="10.42578125" style="260" bestFit="1" customWidth="1"/>
    <col min="17" max="18" width="11.140625" style="260" bestFit="1" customWidth="1"/>
    <col min="19" max="19" width="7.5703125" style="260" customWidth="1"/>
    <col min="20" max="20" width="16.7109375" style="260" bestFit="1" customWidth="1"/>
    <col min="21" max="21" width="9.28515625" style="260" bestFit="1" customWidth="1"/>
    <col min="22" max="23" width="14" style="260" bestFit="1" customWidth="1"/>
    <col min="24" max="27" width="3.7109375" style="260" customWidth="1"/>
    <col min="28" max="16384" width="9.140625" style="2"/>
  </cols>
  <sheetData>
    <row r="1" spans="1:29" ht="35.25" customHeight="1">
      <c r="A1" s="686" t="s">
        <v>200</v>
      </c>
      <c r="B1" s="686"/>
      <c r="C1" s="686"/>
      <c r="D1" s="686"/>
      <c r="E1" s="686"/>
      <c r="F1" s="260"/>
      <c r="H1" s="347"/>
      <c r="I1" s="347"/>
    </row>
    <row r="2" spans="1:29" s="387" customFormat="1" ht="10.5" customHeight="1">
      <c r="A2" s="385"/>
      <c r="B2" s="386"/>
      <c r="C2" s="386"/>
      <c r="D2" s="386"/>
      <c r="E2" s="386"/>
      <c r="F2" s="347"/>
      <c r="G2" s="347"/>
      <c r="H2" s="347"/>
      <c r="I2" s="347"/>
      <c r="J2" s="347"/>
      <c r="K2" s="347"/>
      <c r="L2" s="347"/>
      <c r="M2" s="347"/>
      <c r="N2" s="347"/>
      <c r="O2" s="347"/>
      <c r="P2" s="347"/>
      <c r="Q2" s="347"/>
      <c r="R2" s="347"/>
      <c r="S2" s="347"/>
      <c r="T2" s="347"/>
      <c r="U2" s="347"/>
      <c r="V2" s="347"/>
      <c r="W2" s="347"/>
      <c r="X2" s="347"/>
      <c r="Y2" s="347"/>
      <c r="Z2" s="347"/>
      <c r="AA2" s="347"/>
    </row>
    <row r="3" spans="1:29" ht="46.5" customHeight="1">
      <c r="A3" s="388" t="s">
        <v>218</v>
      </c>
      <c r="B3" s="374" t="s">
        <v>198</v>
      </c>
      <c r="C3" s="374" t="s">
        <v>199</v>
      </c>
      <c r="D3" s="688" t="s">
        <v>220</v>
      </c>
      <c r="E3" s="689"/>
      <c r="F3" s="346"/>
      <c r="G3" s="687" t="s">
        <v>203</v>
      </c>
      <c r="H3" s="687"/>
      <c r="I3" s="687"/>
      <c r="J3" s="687"/>
      <c r="K3" s="687"/>
      <c r="L3" s="687"/>
      <c r="M3" s="687"/>
      <c r="N3" s="687"/>
      <c r="O3" s="687"/>
      <c r="P3" s="687"/>
      <c r="Q3" s="687"/>
      <c r="R3" s="687"/>
      <c r="S3" s="687"/>
      <c r="T3" s="687"/>
      <c r="U3" s="687"/>
      <c r="V3" s="687"/>
      <c r="W3" s="687"/>
    </row>
    <row r="4" spans="1:29" ht="32.25" customHeight="1">
      <c r="A4" s="382" t="s">
        <v>160</v>
      </c>
      <c r="B4" s="383" t="s">
        <v>155</v>
      </c>
      <c r="C4" s="384" t="s">
        <v>156</v>
      </c>
      <c r="D4" s="697" t="s">
        <v>154</v>
      </c>
      <c r="E4" s="698"/>
      <c r="G4" s="692" t="s">
        <v>201</v>
      </c>
      <c r="H4" s="693"/>
      <c r="I4" s="693"/>
      <c r="J4" s="693"/>
      <c r="K4" s="693"/>
      <c r="L4" s="693"/>
      <c r="M4" s="693"/>
      <c r="N4" s="693"/>
      <c r="O4" s="373"/>
      <c r="P4" s="692" t="s">
        <v>202</v>
      </c>
      <c r="Q4" s="693"/>
      <c r="R4" s="693"/>
      <c r="S4" s="693"/>
      <c r="T4" s="693"/>
      <c r="U4" s="693"/>
      <c r="V4" s="693"/>
      <c r="W4" s="693"/>
    </row>
    <row r="5" spans="1:29" ht="15.75" customHeight="1">
      <c r="A5" s="252" t="s">
        <v>48</v>
      </c>
      <c r="B5" s="252" t="s">
        <v>230</v>
      </c>
      <c r="C5" s="252" t="s">
        <v>230</v>
      </c>
      <c r="D5" s="252"/>
      <c r="E5" s="252" t="s">
        <v>230</v>
      </c>
      <c r="F5" s="17"/>
      <c r="G5" s="694"/>
      <c r="H5" s="695"/>
      <c r="I5" s="695"/>
      <c r="J5" s="695"/>
      <c r="K5" s="695"/>
      <c r="L5" s="695"/>
      <c r="M5" s="695"/>
      <c r="N5" s="695"/>
      <c r="P5" s="694"/>
      <c r="Q5" s="695"/>
      <c r="R5" s="695"/>
      <c r="S5" s="695"/>
      <c r="T5" s="695"/>
      <c r="U5" s="695"/>
      <c r="V5" s="695"/>
      <c r="W5" s="695"/>
    </row>
    <row r="6" spans="1:29" ht="15.75" customHeight="1">
      <c r="A6" s="349" t="s">
        <v>2</v>
      </c>
      <c r="B6" s="211">
        <v>0.54375531011</v>
      </c>
      <c r="C6" s="211">
        <v>0.86632008911900005</v>
      </c>
      <c r="D6" s="348" t="s">
        <v>99</v>
      </c>
      <c r="E6" s="211">
        <v>0.81917329476900003</v>
      </c>
      <c r="G6" s="699" t="s">
        <v>332</v>
      </c>
      <c r="H6" s="700"/>
      <c r="I6" s="700"/>
      <c r="J6" s="700"/>
      <c r="K6" s="700"/>
      <c r="L6" s="700"/>
      <c r="M6" s="700"/>
      <c r="N6" s="700"/>
      <c r="P6" s="699" t="s">
        <v>332</v>
      </c>
      <c r="Q6" s="700"/>
      <c r="R6" s="700"/>
      <c r="S6" s="700"/>
      <c r="T6" s="700"/>
      <c r="U6" s="700"/>
      <c r="V6" s="700"/>
      <c r="W6" s="700"/>
    </row>
    <row r="7" spans="1:29" ht="15.75" customHeight="1" thickBot="1">
      <c r="A7" s="349" t="s">
        <v>6</v>
      </c>
      <c r="B7" s="211">
        <v>0.76249999999999996</v>
      </c>
      <c r="C7" s="211">
        <v>0.96650717703300004</v>
      </c>
      <c r="D7" s="348" t="s">
        <v>120</v>
      </c>
      <c r="E7" s="211">
        <v>0.82564740648500001</v>
      </c>
      <c r="G7" s="701" t="s">
        <v>49</v>
      </c>
      <c r="H7" s="695"/>
      <c r="I7" s="695"/>
      <c r="J7" s="6"/>
      <c r="K7" s="702" t="s">
        <v>163</v>
      </c>
      <c r="L7" s="695"/>
      <c r="M7" s="695"/>
      <c r="N7" s="695"/>
      <c r="P7" s="701" t="s">
        <v>49</v>
      </c>
      <c r="Q7" s="695"/>
      <c r="R7" s="695"/>
      <c r="S7" s="696" t="s">
        <v>168</v>
      </c>
      <c r="T7" s="702" t="s">
        <v>165</v>
      </c>
      <c r="U7" s="695"/>
      <c r="V7" s="695"/>
      <c r="W7" s="695"/>
    </row>
    <row r="8" spans="1:29" ht="15.75" customHeight="1" thickBot="1">
      <c r="A8" s="349" t="s">
        <v>96</v>
      </c>
      <c r="B8" s="211">
        <v>0.55767700875000004</v>
      </c>
      <c r="C8" s="211">
        <v>0.87353549276300002</v>
      </c>
      <c r="D8" s="348" t="s">
        <v>97</v>
      </c>
      <c r="E8" s="211">
        <v>0.82199966049899997</v>
      </c>
      <c r="G8" s="279" t="s">
        <v>50</v>
      </c>
      <c r="H8" s="279" t="s">
        <v>41</v>
      </c>
      <c r="I8" s="279" t="s">
        <v>42</v>
      </c>
      <c r="J8" s="282"/>
      <c r="K8" s="279" t="s">
        <v>164</v>
      </c>
      <c r="L8" s="279" t="s">
        <v>51</v>
      </c>
      <c r="M8" s="279" t="s">
        <v>52</v>
      </c>
      <c r="N8" s="279" t="s">
        <v>53</v>
      </c>
      <c r="O8" s="262"/>
      <c r="P8" s="279" t="s">
        <v>50</v>
      </c>
      <c r="Q8" s="279" t="s">
        <v>41</v>
      </c>
      <c r="R8" s="279" t="s">
        <v>42</v>
      </c>
      <c r="S8" s="696"/>
      <c r="T8" s="279" t="s">
        <v>166</v>
      </c>
      <c r="U8" s="279" t="s">
        <v>51</v>
      </c>
      <c r="V8" s="279" t="s">
        <v>52</v>
      </c>
      <c r="W8" s="279" t="s">
        <v>53</v>
      </c>
      <c r="X8" s="262"/>
      <c r="Y8" s="262"/>
      <c r="Z8" s="262"/>
      <c r="AA8" s="262"/>
    </row>
    <row r="9" spans="1:29" ht="15.75" customHeight="1" thickBot="1">
      <c r="A9" s="349" t="s">
        <v>7</v>
      </c>
      <c r="B9" s="211">
        <v>0.35353535353499999</v>
      </c>
      <c r="C9" s="211">
        <v>0.76372228280599996</v>
      </c>
      <c r="D9" s="348" t="s">
        <v>100</v>
      </c>
      <c r="E9" s="211">
        <v>0.75305419813399999</v>
      </c>
      <c r="G9" s="280" t="s">
        <v>54</v>
      </c>
      <c r="H9" s="401">
        <v>12.6</v>
      </c>
      <c r="I9" s="401">
        <v>25.3</v>
      </c>
      <c r="J9" s="282"/>
      <c r="K9" s="280" t="s">
        <v>111</v>
      </c>
      <c r="L9" s="280" t="s">
        <v>54</v>
      </c>
      <c r="M9" s="401">
        <v>9.6999999999999993</v>
      </c>
      <c r="N9" s="401">
        <v>20.2</v>
      </c>
      <c r="P9" s="280" t="s">
        <v>54</v>
      </c>
      <c r="Q9" s="401">
        <v>12.6</v>
      </c>
      <c r="R9" s="401">
        <v>25.3</v>
      </c>
      <c r="S9" s="282" t="b">
        <f>IF(AND(H9=Q9), (I9=R9), "false")</f>
        <v>1</v>
      </c>
      <c r="T9" s="280" t="s">
        <v>100</v>
      </c>
      <c r="U9" s="280" t="s">
        <v>54</v>
      </c>
      <c r="V9" s="401">
        <v>15.7</v>
      </c>
      <c r="W9" s="401">
        <v>27.9</v>
      </c>
    </row>
    <row r="10" spans="1:29" ht="15.75" customHeight="1" thickBot="1">
      <c r="A10" s="349" t="s">
        <v>10</v>
      </c>
      <c r="B10" s="211">
        <v>0.43759873617599998</v>
      </c>
      <c r="C10" s="211">
        <v>0.81165703275500001</v>
      </c>
      <c r="D10" s="348" t="s">
        <v>101</v>
      </c>
      <c r="E10" s="211">
        <v>0.79733918883999999</v>
      </c>
      <c r="G10" s="280" t="s">
        <v>35</v>
      </c>
      <c r="H10" s="401">
        <v>8.6999999999999993</v>
      </c>
      <c r="I10" s="401">
        <v>17.600000000000001</v>
      </c>
      <c r="J10" s="282"/>
      <c r="K10" s="280" t="s">
        <v>111</v>
      </c>
      <c r="L10" s="280" t="s">
        <v>35</v>
      </c>
      <c r="M10" s="401">
        <v>8.1</v>
      </c>
      <c r="N10" s="401">
        <v>17.2</v>
      </c>
      <c r="P10" s="280" t="s">
        <v>35</v>
      </c>
      <c r="Q10" s="401">
        <v>8.6999999999999993</v>
      </c>
      <c r="R10" s="401">
        <v>17.600000000000001</v>
      </c>
      <c r="S10" s="282" t="b">
        <f t="shared" ref="S10:S13" si="0">IF(AND(H10=Q10), (I10=R10), "false")</f>
        <v>1</v>
      </c>
      <c r="T10" s="280" t="s">
        <v>100</v>
      </c>
      <c r="U10" s="280" t="s">
        <v>35</v>
      </c>
      <c r="V10" s="401">
        <v>9.5</v>
      </c>
      <c r="W10" s="401">
        <v>18.100000000000001</v>
      </c>
      <c r="AC10" s="2" t="s">
        <v>12</v>
      </c>
    </row>
    <row r="11" spans="1:29" ht="15.75" customHeight="1" thickBot="1">
      <c r="A11" s="349" t="s">
        <v>95</v>
      </c>
      <c r="B11" s="211">
        <v>0.38845144356900002</v>
      </c>
      <c r="C11" s="211">
        <v>0.78433809819699996</v>
      </c>
      <c r="D11" s="348" t="s">
        <v>9</v>
      </c>
      <c r="E11" s="211">
        <v>0.73403917416599995</v>
      </c>
      <c r="G11" s="280" t="s">
        <v>36</v>
      </c>
      <c r="H11" s="401">
        <v>11.4</v>
      </c>
      <c r="I11" s="401">
        <v>22.8</v>
      </c>
      <c r="J11" s="282"/>
      <c r="K11" s="280" t="s">
        <v>111</v>
      </c>
      <c r="L11" s="280" t="s">
        <v>36</v>
      </c>
      <c r="M11" s="401">
        <v>9.5</v>
      </c>
      <c r="N11" s="401">
        <v>19.899999999999999</v>
      </c>
      <c r="P11" s="280" t="s">
        <v>36</v>
      </c>
      <c r="Q11" s="401">
        <v>11.4</v>
      </c>
      <c r="R11" s="401">
        <v>22.8</v>
      </c>
      <c r="S11" s="282" t="b">
        <f t="shared" si="0"/>
        <v>1</v>
      </c>
      <c r="T11" s="280" t="s">
        <v>100</v>
      </c>
      <c r="U11" s="280" t="s">
        <v>36</v>
      </c>
      <c r="V11" s="401">
        <v>13.2</v>
      </c>
      <c r="W11" s="401">
        <v>24.2</v>
      </c>
    </row>
    <row r="12" spans="1:29" ht="15.75" customHeight="1" thickBot="1">
      <c r="A12" s="349" t="s">
        <v>3</v>
      </c>
      <c r="B12" s="211">
        <v>0.40459610027800003</v>
      </c>
      <c r="C12" s="211">
        <v>0.825509720246</v>
      </c>
      <c r="D12" s="348" t="s">
        <v>98</v>
      </c>
      <c r="E12" s="211">
        <v>0.76484151198200001</v>
      </c>
      <c r="G12" s="280" t="s">
        <v>37</v>
      </c>
      <c r="H12" s="401">
        <v>13.6</v>
      </c>
      <c r="I12" s="401">
        <v>26.4</v>
      </c>
      <c r="J12" s="282"/>
      <c r="K12" s="280" t="s">
        <v>111</v>
      </c>
      <c r="L12" s="280" t="s">
        <v>37</v>
      </c>
      <c r="M12" s="401">
        <v>9.8000000000000007</v>
      </c>
      <c r="N12" s="401">
        <v>20.3</v>
      </c>
      <c r="P12" s="280" t="s">
        <v>37</v>
      </c>
      <c r="Q12" s="401">
        <v>13.6</v>
      </c>
      <c r="R12" s="401">
        <v>26.4</v>
      </c>
      <c r="S12" s="282" t="b">
        <f t="shared" si="0"/>
        <v>1</v>
      </c>
      <c r="T12" s="280" t="s">
        <v>100</v>
      </c>
      <c r="U12" s="280" t="s">
        <v>37</v>
      </c>
      <c r="V12" s="401">
        <v>18.100000000000001</v>
      </c>
      <c r="W12" s="401">
        <v>29.4</v>
      </c>
    </row>
    <row r="13" spans="1:29" ht="15.75" customHeight="1" thickBot="1">
      <c r="A13" s="349" t="s">
        <v>102</v>
      </c>
      <c r="B13" s="211">
        <v>0.40459610027800003</v>
      </c>
      <c r="C13" s="211">
        <v>0.825509720246</v>
      </c>
      <c r="D13" s="348" t="s">
        <v>3</v>
      </c>
      <c r="E13" s="211">
        <v>0.74879819021500005</v>
      </c>
      <c r="G13" s="280" t="s">
        <v>38</v>
      </c>
      <c r="H13" s="401">
        <v>25.3</v>
      </c>
      <c r="I13" s="401">
        <v>61.5</v>
      </c>
      <c r="J13" s="282"/>
      <c r="K13" s="280" t="s">
        <v>111</v>
      </c>
      <c r="L13" s="280" t="s">
        <v>38</v>
      </c>
      <c r="M13" s="401">
        <v>16.899999999999999</v>
      </c>
      <c r="N13" s="401">
        <v>47.4</v>
      </c>
      <c r="P13" s="280" t="s">
        <v>38</v>
      </c>
      <c r="Q13" s="401">
        <v>25.3</v>
      </c>
      <c r="R13" s="401">
        <v>61.5</v>
      </c>
      <c r="S13" s="282" t="b">
        <f t="shared" si="0"/>
        <v>1</v>
      </c>
      <c r="T13" s="280" t="s">
        <v>100</v>
      </c>
      <c r="U13" s="280" t="s">
        <v>38</v>
      </c>
      <c r="V13" s="401">
        <v>36</v>
      </c>
      <c r="W13" s="401">
        <v>70.3</v>
      </c>
    </row>
    <row r="14" spans="1:29" ht="15.75" customHeight="1" thickBot="1">
      <c r="A14" s="349" t="s">
        <v>100</v>
      </c>
      <c r="B14" s="211">
        <v>0.33301797540200001</v>
      </c>
      <c r="C14" s="211">
        <v>0.74876847290600002</v>
      </c>
      <c r="D14" s="348" t="s">
        <v>102</v>
      </c>
      <c r="E14" s="211">
        <v>0.74879819021500005</v>
      </c>
      <c r="G14" s="356">
        <v>45750</v>
      </c>
      <c r="H14" s="312" t="s">
        <v>19</v>
      </c>
      <c r="I14" s="312" t="s">
        <v>19</v>
      </c>
      <c r="J14" s="282"/>
      <c r="K14" s="280" t="s">
        <v>94</v>
      </c>
      <c r="L14" s="280" t="s">
        <v>54</v>
      </c>
      <c r="M14" s="401">
        <v>9.3000000000000007</v>
      </c>
      <c r="N14" s="401">
        <v>16.899999999999999</v>
      </c>
      <c r="P14" s="356">
        <v>45750</v>
      </c>
      <c r="Q14" s="312" t="s">
        <v>19</v>
      </c>
      <c r="R14" s="312" t="s">
        <v>19</v>
      </c>
      <c r="S14" s="282"/>
      <c r="T14" s="280" t="s">
        <v>129</v>
      </c>
      <c r="U14" s="280" t="s">
        <v>54</v>
      </c>
      <c r="V14" s="401">
        <v>10.5</v>
      </c>
      <c r="W14" s="401">
        <v>21.3</v>
      </c>
    </row>
    <row r="15" spans="1:29" ht="15.75" customHeight="1" thickBot="1">
      <c r="A15" s="349" t="s">
        <v>101</v>
      </c>
      <c r="B15" s="211">
        <v>0.41079812206499999</v>
      </c>
      <c r="C15" s="211">
        <v>0.80366972476999998</v>
      </c>
      <c r="D15" s="348" t="s">
        <v>7</v>
      </c>
      <c r="E15" s="211">
        <v>0.62750759878399998</v>
      </c>
      <c r="G15" s="492"/>
      <c r="H15" s="492"/>
      <c r="I15" s="367"/>
      <c r="J15" s="282"/>
      <c r="K15" s="280" t="s">
        <v>94</v>
      </c>
      <c r="L15" s="280" t="s">
        <v>35</v>
      </c>
      <c r="M15" s="401">
        <v>7.4</v>
      </c>
      <c r="N15" s="401">
        <v>13.7</v>
      </c>
      <c r="P15" s="492"/>
      <c r="Q15" s="492"/>
      <c r="R15" s="367"/>
      <c r="S15" s="282"/>
      <c r="T15" s="280" t="s">
        <v>129</v>
      </c>
      <c r="U15" s="280" t="s">
        <v>35</v>
      </c>
      <c r="V15" s="401">
        <v>8.6</v>
      </c>
      <c r="W15" s="401">
        <v>18.100000000000001</v>
      </c>
    </row>
    <row r="16" spans="1:29" ht="15.75" customHeight="1" thickBot="1">
      <c r="A16" s="349" t="s">
        <v>9</v>
      </c>
      <c r="B16" s="211">
        <v>0.38883632923299999</v>
      </c>
      <c r="C16" s="211">
        <v>0.78087649402299997</v>
      </c>
      <c r="D16" s="348" t="s">
        <v>10</v>
      </c>
      <c r="E16" s="211">
        <v>0.63394919168499997</v>
      </c>
      <c r="G16" s="6"/>
      <c r="H16" s="6"/>
      <c r="I16" s="6"/>
      <c r="J16" s="282"/>
      <c r="K16" s="280" t="s">
        <v>94</v>
      </c>
      <c r="L16" s="280" t="s">
        <v>36</v>
      </c>
      <c r="M16" s="401">
        <v>8.9</v>
      </c>
      <c r="N16" s="401">
        <v>16.3</v>
      </c>
      <c r="P16" s="6" t="s">
        <v>12</v>
      </c>
      <c r="Q16" s="6"/>
      <c r="R16" s="6"/>
      <c r="S16" s="282"/>
      <c r="T16" s="280" t="s">
        <v>129</v>
      </c>
      <c r="U16" s="280" t="s">
        <v>36</v>
      </c>
      <c r="V16" s="401">
        <v>10.1</v>
      </c>
      <c r="W16" s="401">
        <v>20.399999999999999</v>
      </c>
    </row>
    <row r="17" spans="1:23" ht="15.75" customHeight="1" thickBot="1">
      <c r="A17" s="349" t="s">
        <v>98</v>
      </c>
      <c r="B17" s="211">
        <v>0.37971698113199998</v>
      </c>
      <c r="C17" s="211">
        <v>0.77881773398999998</v>
      </c>
      <c r="D17" s="348" t="s">
        <v>95</v>
      </c>
      <c r="E17" s="211">
        <v>0.62884985562999995</v>
      </c>
      <c r="G17" s="6"/>
      <c r="H17" s="6"/>
      <c r="I17" s="6"/>
      <c r="J17" s="282"/>
      <c r="K17" s="280" t="s">
        <v>94</v>
      </c>
      <c r="L17" s="280" t="s">
        <v>37</v>
      </c>
      <c r="M17" s="401">
        <v>9.5</v>
      </c>
      <c r="N17" s="401">
        <v>17.3</v>
      </c>
      <c r="P17" s="6"/>
      <c r="Q17" s="6"/>
      <c r="R17" s="6"/>
      <c r="S17" s="282"/>
      <c r="T17" s="280" t="s">
        <v>129</v>
      </c>
      <c r="U17" s="280" t="s">
        <v>37</v>
      </c>
      <c r="V17" s="401">
        <v>10.8</v>
      </c>
      <c r="W17" s="401">
        <v>21.7</v>
      </c>
    </row>
    <row r="18" spans="1:23" ht="15.75" customHeight="1" thickBot="1">
      <c r="A18" s="349" t="s">
        <v>99</v>
      </c>
      <c r="B18" s="211">
        <v>0.36398224476800001</v>
      </c>
      <c r="C18" s="211">
        <v>0.80126336248700003</v>
      </c>
      <c r="D18" s="348" t="s">
        <v>2</v>
      </c>
      <c r="E18" s="211">
        <v>0.68758997984400005</v>
      </c>
      <c r="G18" s="6"/>
      <c r="H18" s="6"/>
      <c r="I18" s="6"/>
      <c r="J18" s="282"/>
      <c r="K18" s="280" t="s">
        <v>94</v>
      </c>
      <c r="L18" s="280" t="s">
        <v>38</v>
      </c>
      <c r="M18" s="401">
        <v>17.600000000000001</v>
      </c>
      <c r="N18" s="401">
        <v>46.8</v>
      </c>
      <c r="P18" s="6"/>
      <c r="Q18" s="6"/>
      <c r="R18" s="6"/>
      <c r="S18" s="282"/>
      <c r="T18" s="280" t="s">
        <v>129</v>
      </c>
      <c r="U18" s="280" t="s">
        <v>38</v>
      </c>
      <c r="V18" s="401">
        <v>23.2</v>
      </c>
      <c r="W18" s="401">
        <v>58.5</v>
      </c>
    </row>
    <row r="19" spans="1:23" ht="15.75" customHeight="1" thickBot="1">
      <c r="A19" s="349" t="s">
        <v>120</v>
      </c>
      <c r="B19" s="211">
        <v>0.36227308602899999</v>
      </c>
      <c r="C19" s="211">
        <v>0.80023923444900003</v>
      </c>
      <c r="D19" s="348" t="s">
        <v>6</v>
      </c>
      <c r="E19" s="211">
        <v>0.82352941176399996</v>
      </c>
      <c r="G19" s="6"/>
      <c r="H19" s="6"/>
      <c r="I19" s="6"/>
      <c r="J19" s="282"/>
      <c r="K19" s="280" t="s">
        <v>102</v>
      </c>
      <c r="L19" s="280" t="s">
        <v>54</v>
      </c>
      <c r="M19" s="401">
        <v>14</v>
      </c>
      <c r="N19" s="401">
        <v>26.1</v>
      </c>
      <c r="P19" s="6"/>
      <c r="Q19" s="6"/>
      <c r="R19" s="6"/>
      <c r="S19" s="282"/>
      <c r="T19" s="280" t="s">
        <v>4</v>
      </c>
      <c r="U19" s="280" t="s">
        <v>54</v>
      </c>
      <c r="V19" s="401">
        <v>10.199999999999999</v>
      </c>
      <c r="W19" s="401">
        <v>21.4</v>
      </c>
    </row>
    <row r="20" spans="1:23" ht="15.75" customHeight="1" thickBot="1">
      <c r="A20" s="349" t="s">
        <v>97</v>
      </c>
      <c r="B20" s="211">
        <v>0.36322081575199999</v>
      </c>
      <c r="C20" s="211">
        <v>0.80080428954399996</v>
      </c>
      <c r="D20" s="348" t="s">
        <v>96</v>
      </c>
      <c r="E20" s="211">
        <v>0.68890789848800005</v>
      </c>
      <c r="G20" s="6"/>
      <c r="H20" s="6"/>
      <c r="I20" s="6"/>
      <c r="J20" s="282"/>
      <c r="K20" s="280" t="s">
        <v>102</v>
      </c>
      <c r="L20" s="280" t="s">
        <v>35</v>
      </c>
      <c r="M20" s="401">
        <v>8.9</v>
      </c>
      <c r="N20" s="401">
        <v>17.100000000000001</v>
      </c>
      <c r="P20" s="6"/>
      <c r="Q20" s="6"/>
      <c r="R20" s="6"/>
      <c r="S20" s="282"/>
      <c r="T20" s="280" t="s">
        <v>4</v>
      </c>
      <c r="U20" s="280" t="s">
        <v>35</v>
      </c>
      <c r="V20" s="401">
        <v>8.4</v>
      </c>
      <c r="W20" s="401">
        <v>19.100000000000001</v>
      </c>
    </row>
    <row r="21" spans="1:23" ht="15.75" customHeight="1" thickBot="1">
      <c r="A21" s="349" t="s">
        <v>129</v>
      </c>
      <c r="B21" s="211">
        <v>0.48338368580000002</v>
      </c>
      <c r="C21" s="211">
        <v>0.817807706696</v>
      </c>
      <c r="D21" s="348" t="s">
        <v>0</v>
      </c>
      <c r="E21" s="211">
        <v>0.77338877338800005</v>
      </c>
      <c r="G21" s="6"/>
      <c r="H21" s="6"/>
      <c r="I21" s="6"/>
      <c r="J21" s="282"/>
      <c r="K21" s="280" t="s">
        <v>102</v>
      </c>
      <c r="L21" s="280" t="s">
        <v>36</v>
      </c>
      <c r="M21" s="401">
        <v>11.9</v>
      </c>
      <c r="N21" s="401">
        <v>22.5</v>
      </c>
      <c r="P21" s="281"/>
      <c r="Q21" s="6"/>
      <c r="R21" s="6" t="s">
        <v>12</v>
      </c>
      <c r="S21" s="282"/>
      <c r="T21" s="280" t="s">
        <v>4</v>
      </c>
      <c r="U21" s="280" t="s">
        <v>36</v>
      </c>
      <c r="V21" s="401">
        <v>10.1</v>
      </c>
      <c r="W21" s="401">
        <v>21.5</v>
      </c>
    </row>
    <row r="22" spans="1:23" ht="15.75" customHeight="1" thickBot="1">
      <c r="A22" s="349" t="s">
        <v>167</v>
      </c>
      <c r="B22" s="211">
        <v>0.69158878504599997</v>
      </c>
      <c r="C22" s="211">
        <v>0.88105726872199996</v>
      </c>
      <c r="D22" s="348" t="s">
        <v>1</v>
      </c>
      <c r="E22" s="211">
        <v>0</v>
      </c>
      <c r="G22" s="6"/>
      <c r="H22" s="6" t="s">
        <v>12</v>
      </c>
      <c r="I22" s="6"/>
      <c r="J22" s="282"/>
      <c r="K22" s="280" t="s">
        <v>102</v>
      </c>
      <c r="L22" s="280" t="s">
        <v>37</v>
      </c>
      <c r="M22" s="401">
        <v>15.7</v>
      </c>
      <c r="N22" s="401">
        <v>27.5</v>
      </c>
      <c r="P22" s="6"/>
      <c r="Q22" s="6"/>
      <c r="R22" s="6"/>
      <c r="S22" s="282"/>
      <c r="T22" s="280" t="s">
        <v>4</v>
      </c>
      <c r="U22" s="280" t="s">
        <v>37</v>
      </c>
      <c r="V22" s="401">
        <v>10.3</v>
      </c>
      <c r="W22" s="401">
        <v>21.5</v>
      </c>
    </row>
    <row r="23" spans="1:23" ht="15.75" customHeight="1" thickBot="1">
      <c r="A23" s="349" t="s">
        <v>92</v>
      </c>
      <c r="B23" s="211">
        <v>0.49602724177000002</v>
      </c>
      <c r="C23" s="211">
        <v>0.82275862068899996</v>
      </c>
      <c r="D23" s="348" t="s">
        <v>4</v>
      </c>
      <c r="E23" s="211">
        <v>0.64428412874499996</v>
      </c>
      <c r="G23" s="6"/>
      <c r="H23" s="6" t="s">
        <v>12</v>
      </c>
      <c r="I23" s="6"/>
      <c r="J23" s="282"/>
      <c r="K23" s="280" t="s">
        <v>102</v>
      </c>
      <c r="L23" s="280" t="s">
        <v>38</v>
      </c>
      <c r="M23" s="401">
        <v>29.9</v>
      </c>
      <c r="N23" s="401">
        <v>65.7</v>
      </c>
      <c r="P23" s="6"/>
      <c r="Q23" s="6"/>
      <c r="R23" s="6"/>
      <c r="S23" s="282"/>
      <c r="T23" s="280" t="s">
        <v>4</v>
      </c>
      <c r="U23" s="280" t="s">
        <v>38</v>
      </c>
      <c r="V23" s="401">
        <v>17.600000000000001</v>
      </c>
      <c r="W23" s="401">
        <v>47.5</v>
      </c>
    </row>
    <row r="24" spans="1:23" ht="15.75" customHeight="1" thickBot="1">
      <c r="A24" s="349" t="s">
        <v>5</v>
      </c>
      <c r="B24" s="211">
        <v>0.70621468926499997</v>
      </c>
      <c r="C24" s="211">
        <v>0.92657004830900003</v>
      </c>
      <c r="D24" s="348" t="s">
        <v>111</v>
      </c>
      <c r="E24" s="211">
        <v>0.68896925858900004</v>
      </c>
      <c r="G24" s="6"/>
      <c r="H24" s="6"/>
      <c r="I24" s="6"/>
      <c r="J24" s="282"/>
      <c r="K24" s="280" t="s">
        <v>97</v>
      </c>
      <c r="L24" s="280" t="s">
        <v>54</v>
      </c>
      <c r="M24" s="401">
        <v>14</v>
      </c>
      <c r="N24" s="401">
        <v>26.4</v>
      </c>
      <c r="P24" s="6"/>
      <c r="Q24" s="6"/>
      <c r="R24" s="6" t="s">
        <v>12</v>
      </c>
      <c r="S24" s="282"/>
      <c r="T24" s="280" t="s">
        <v>99</v>
      </c>
      <c r="U24" s="280" t="s">
        <v>54</v>
      </c>
      <c r="V24" s="401">
        <v>15</v>
      </c>
      <c r="W24" s="401">
        <v>27.3</v>
      </c>
    </row>
    <row r="25" spans="1:23" ht="15.75" customHeight="1" thickBot="1">
      <c r="A25" s="349" t="s">
        <v>8</v>
      </c>
      <c r="B25" s="211">
        <v>0.52344860255799996</v>
      </c>
      <c r="C25" s="211">
        <v>0.86278137526900001</v>
      </c>
      <c r="D25" s="348" t="s">
        <v>5</v>
      </c>
      <c r="E25" s="211">
        <v>0.73076923076900002</v>
      </c>
      <c r="G25" s="6"/>
      <c r="H25" s="6" t="s">
        <v>12</v>
      </c>
      <c r="I25" s="6"/>
      <c r="J25" s="282"/>
      <c r="K25" s="280" t="s">
        <v>97</v>
      </c>
      <c r="L25" s="280" t="s">
        <v>35</v>
      </c>
      <c r="M25" s="401">
        <v>8.4</v>
      </c>
      <c r="N25" s="401">
        <v>16.2</v>
      </c>
      <c r="P25" s="6"/>
      <c r="Q25" s="6"/>
      <c r="R25" s="6"/>
      <c r="S25" s="282"/>
      <c r="T25" s="280" t="s">
        <v>99</v>
      </c>
      <c r="U25" s="280" t="s">
        <v>35</v>
      </c>
      <c r="V25" s="401">
        <v>9</v>
      </c>
      <c r="W25" s="401">
        <v>17.7</v>
      </c>
    </row>
    <row r="26" spans="1:23" ht="15.75" customHeight="1" thickBot="1">
      <c r="A26" s="349" t="s">
        <v>94</v>
      </c>
      <c r="B26" s="211">
        <v>0.56018168054499995</v>
      </c>
      <c r="C26" s="211">
        <v>0.87821411874699995</v>
      </c>
      <c r="D26" s="348" t="s">
        <v>8</v>
      </c>
      <c r="E26" s="211">
        <v>0.84524421593800003</v>
      </c>
      <c r="G26" s="6"/>
      <c r="H26" s="6"/>
      <c r="I26" s="6"/>
      <c r="J26" s="282"/>
      <c r="K26" s="280" t="s">
        <v>97</v>
      </c>
      <c r="L26" s="280" t="s">
        <v>36</v>
      </c>
      <c r="M26" s="401">
        <v>11.9</v>
      </c>
      <c r="N26" s="401">
        <v>22.8</v>
      </c>
      <c r="P26" s="6"/>
      <c r="Q26" s="6"/>
      <c r="R26" s="6" t="s">
        <v>12</v>
      </c>
      <c r="S26" s="282"/>
      <c r="T26" s="280" t="s">
        <v>99</v>
      </c>
      <c r="U26" s="280" t="s">
        <v>36</v>
      </c>
      <c r="V26" s="401">
        <v>12.7</v>
      </c>
      <c r="W26" s="401">
        <v>24.2</v>
      </c>
    </row>
    <row r="27" spans="1:23" ht="15.75" customHeight="1" thickBot="1">
      <c r="A27" s="349" t="s">
        <v>0</v>
      </c>
      <c r="B27" s="211">
        <v>0.57491459248400001</v>
      </c>
      <c r="C27" s="211">
        <v>0.87648351648300005</v>
      </c>
      <c r="D27" s="348" t="s">
        <v>94</v>
      </c>
      <c r="E27" s="211">
        <v>0.84226339509199999</v>
      </c>
      <c r="G27" s="6"/>
      <c r="H27" s="6"/>
      <c r="I27" s="6"/>
      <c r="J27" s="282"/>
      <c r="K27" s="280" t="s">
        <v>97</v>
      </c>
      <c r="L27" s="280" t="s">
        <v>37</v>
      </c>
      <c r="M27" s="401">
        <v>15.7</v>
      </c>
      <c r="N27" s="401">
        <v>27.7</v>
      </c>
      <c r="P27" s="6"/>
      <c r="Q27" s="6" t="s">
        <v>12</v>
      </c>
      <c r="R27" s="6" t="s">
        <v>12</v>
      </c>
      <c r="S27" s="282"/>
      <c r="T27" s="280" t="s">
        <v>99</v>
      </c>
      <c r="U27" s="280" t="s">
        <v>37</v>
      </c>
      <c r="V27" s="401">
        <v>16.8</v>
      </c>
      <c r="W27" s="401">
        <v>28.5</v>
      </c>
    </row>
    <row r="28" spans="1:23" ht="15.75" customHeight="1" thickBot="1">
      <c r="A28" s="349" t="s">
        <v>1</v>
      </c>
      <c r="B28" s="211">
        <v>0.80952380952299996</v>
      </c>
      <c r="C28" s="211">
        <v>0.949748743718</v>
      </c>
      <c r="D28" s="348" t="s">
        <v>129</v>
      </c>
      <c r="E28" s="211">
        <v>0.765845781186</v>
      </c>
      <c r="G28" s="6"/>
      <c r="H28" s="6"/>
      <c r="I28" s="6"/>
      <c r="J28" s="282"/>
      <c r="K28" s="280" t="s">
        <v>97</v>
      </c>
      <c r="L28" s="280" t="s">
        <v>38</v>
      </c>
      <c r="M28" s="401">
        <v>31</v>
      </c>
      <c r="N28" s="401">
        <v>66.3</v>
      </c>
      <c r="P28" s="6"/>
      <c r="Q28" s="6"/>
      <c r="R28" s="6"/>
      <c r="S28" s="282"/>
      <c r="T28" s="280" t="s">
        <v>99</v>
      </c>
      <c r="U28" s="280" t="s">
        <v>38</v>
      </c>
      <c r="V28" s="401">
        <v>33.299999999999997</v>
      </c>
      <c r="W28" s="401">
        <v>67.900000000000006</v>
      </c>
    </row>
    <row r="29" spans="1:23" ht="15.75" customHeight="1" thickBot="1">
      <c r="A29" s="349" t="s">
        <v>4</v>
      </c>
      <c r="B29" s="211">
        <v>0.53846153846099998</v>
      </c>
      <c r="C29" s="211">
        <v>0.88376168224200002</v>
      </c>
      <c r="D29" s="348" t="s">
        <v>167</v>
      </c>
      <c r="E29" s="211">
        <v>0.66666666666600005</v>
      </c>
      <c r="G29" s="6"/>
      <c r="H29" s="6"/>
      <c r="I29" s="6"/>
      <c r="J29" s="282"/>
      <c r="K29" s="280" t="s">
        <v>98</v>
      </c>
      <c r="L29" s="280" t="s">
        <v>54</v>
      </c>
      <c r="M29" s="401">
        <v>14.9</v>
      </c>
      <c r="N29" s="401">
        <v>27.3</v>
      </c>
      <c r="P29" s="6"/>
      <c r="Q29" s="6" t="s">
        <v>12</v>
      </c>
      <c r="R29" s="6"/>
      <c r="S29" s="282"/>
      <c r="T29" s="280" t="s">
        <v>10</v>
      </c>
      <c r="U29" s="280" t="s">
        <v>54</v>
      </c>
      <c r="V29" s="401">
        <v>11.6</v>
      </c>
      <c r="W29" s="401">
        <v>24.2</v>
      </c>
    </row>
    <row r="30" spans="1:23" ht="15.75" customHeight="1" thickBot="1">
      <c r="A30" s="349" t="s">
        <v>111</v>
      </c>
      <c r="B30" s="211">
        <v>0.56674405107299997</v>
      </c>
      <c r="C30" s="211">
        <v>0.88294314381200001</v>
      </c>
      <c r="D30" s="348" t="s">
        <v>92</v>
      </c>
      <c r="E30" s="211">
        <v>0.76548672566300002</v>
      </c>
      <c r="G30" s="6"/>
      <c r="H30" s="6"/>
      <c r="I30" s="6"/>
      <c r="J30" s="282"/>
      <c r="K30" s="280" t="s">
        <v>98</v>
      </c>
      <c r="L30" s="280" t="s">
        <v>35</v>
      </c>
      <c r="M30" s="401">
        <v>9.1999999999999993</v>
      </c>
      <c r="N30" s="401">
        <v>18.100000000000001</v>
      </c>
      <c r="P30" s="6"/>
      <c r="Q30" s="6"/>
      <c r="R30" s="6"/>
      <c r="S30" s="282"/>
      <c r="T30" s="280" t="s">
        <v>10</v>
      </c>
      <c r="U30" s="280" t="s">
        <v>35</v>
      </c>
      <c r="V30" s="401">
        <v>8.9</v>
      </c>
      <c r="W30" s="401">
        <v>18.100000000000001</v>
      </c>
    </row>
    <row r="31" spans="1:23" ht="15.75" customHeight="1" thickBot="1">
      <c r="A31" s="350" t="s">
        <v>11</v>
      </c>
      <c r="B31" s="351">
        <v>0.46454825705399999</v>
      </c>
      <c r="C31" s="351">
        <v>0.82953918322200004</v>
      </c>
      <c r="D31" s="352" t="s">
        <v>11</v>
      </c>
      <c r="E31" s="351">
        <v>0.76546028138099997</v>
      </c>
      <c r="G31" s="6"/>
      <c r="H31" s="6"/>
      <c r="I31" s="6"/>
      <c r="J31" s="282"/>
      <c r="K31" s="280" t="s">
        <v>98</v>
      </c>
      <c r="L31" s="280" t="s">
        <v>36</v>
      </c>
      <c r="M31" s="401">
        <v>12.8</v>
      </c>
      <c r="N31" s="401">
        <v>24.2</v>
      </c>
      <c r="P31" s="6"/>
      <c r="Q31" s="6"/>
      <c r="R31" s="6"/>
      <c r="S31" s="282"/>
      <c r="T31" s="280" t="s">
        <v>10</v>
      </c>
      <c r="U31" s="280" t="s">
        <v>36</v>
      </c>
      <c r="V31" s="401">
        <v>10.8</v>
      </c>
      <c r="W31" s="401">
        <v>23</v>
      </c>
    </row>
    <row r="32" spans="1:23" ht="15.75" customHeight="1" thickBot="1">
      <c r="A32" s="399" t="s">
        <v>331</v>
      </c>
      <c r="B32" s="312" t="s">
        <v>19</v>
      </c>
      <c r="C32" s="312" t="s">
        <v>19</v>
      </c>
      <c r="D32" s="312"/>
      <c r="E32" s="312" t="s">
        <v>19</v>
      </c>
      <c r="G32" s="6"/>
      <c r="H32" s="6"/>
      <c r="I32" s="6"/>
      <c r="J32" s="282"/>
      <c r="K32" s="280" t="s">
        <v>98</v>
      </c>
      <c r="L32" s="280" t="s">
        <v>37</v>
      </c>
      <c r="M32" s="401">
        <v>16.7</v>
      </c>
      <c r="N32" s="401">
        <v>28.7</v>
      </c>
      <c r="P32" s="6"/>
      <c r="Q32" s="6"/>
      <c r="R32" s="6"/>
      <c r="S32" s="282"/>
      <c r="T32" s="280" t="s">
        <v>10</v>
      </c>
      <c r="U32" s="280" t="s">
        <v>37</v>
      </c>
      <c r="V32" s="401">
        <v>12</v>
      </c>
      <c r="W32" s="401">
        <v>24.8</v>
      </c>
    </row>
    <row r="33" spans="1:23" ht="15.75" customHeight="1" thickBot="1">
      <c r="A33" s="356"/>
      <c r="B33" s="312"/>
      <c r="C33" s="312"/>
      <c r="D33" s="312"/>
      <c r="E33" s="312"/>
      <c r="F33" s="277"/>
      <c r="G33" s="281"/>
      <c r="H33" s="6"/>
      <c r="I33" s="6"/>
      <c r="J33" s="282"/>
      <c r="K33" s="280" t="s">
        <v>98</v>
      </c>
      <c r="L33" s="280" t="s">
        <v>38</v>
      </c>
      <c r="M33" s="401">
        <v>32.700000000000003</v>
      </c>
      <c r="N33" s="401">
        <v>68.2</v>
      </c>
      <c r="P33" s="6"/>
      <c r="Q33" s="6"/>
      <c r="R33" s="6"/>
      <c r="S33" s="282"/>
      <c r="T33" s="280" t="s">
        <v>10</v>
      </c>
      <c r="U33" s="280" t="s">
        <v>38</v>
      </c>
      <c r="V33" s="401">
        <v>25.5</v>
      </c>
      <c r="W33" s="401">
        <v>62.7</v>
      </c>
    </row>
    <row r="34" spans="1:23" ht="15.75" customHeight="1" thickBot="1">
      <c r="A34" s="305"/>
      <c r="F34" s="277"/>
      <c r="G34" s="281"/>
      <c r="H34" s="6"/>
      <c r="I34" s="6"/>
      <c r="J34" s="282"/>
      <c r="K34" s="280" t="s">
        <v>92</v>
      </c>
      <c r="L34" s="280" t="s">
        <v>54</v>
      </c>
      <c r="M34" s="401">
        <v>10.5</v>
      </c>
      <c r="N34" s="401">
        <v>21.3</v>
      </c>
      <c r="P34" s="6"/>
      <c r="Q34" s="6"/>
      <c r="R34" s="6"/>
      <c r="S34" s="282"/>
      <c r="T34" s="280" t="s">
        <v>3</v>
      </c>
      <c r="U34" s="280" t="s">
        <v>54</v>
      </c>
      <c r="V34" s="401">
        <v>14</v>
      </c>
      <c r="W34" s="401">
        <v>26.1</v>
      </c>
    </row>
    <row r="35" spans="1:23" ht="15.75" customHeight="1" thickBot="1">
      <c r="A35" s="305"/>
      <c r="C35" s="254" t="s">
        <v>12</v>
      </c>
      <c r="E35" s="345"/>
      <c r="F35" s="277"/>
      <c r="G35" s="281"/>
      <c r="H35" s="6"/>
      <c r="I35" s="6"/>
      <c r="J35" s="282"/>
      <c r="K35" s="280" t="s">
        <v>92</v>
      </c>
      <c r="L35" s="280" t="s">
        <v>35</v>
      </c>
      <c r="M35" s="401">
        <v>8.6</v>
      </c>
      <c r="N35" s="401">
        <v>18.399999999999999</v>
      </c>
      <c r="P35" s="6"/>
      <c r="Q35" s="6"/>
      <c r="R35" s="6"/>
      <c r="S35" s="282"/>
      <c r="T35" s="280" t="s">
        <v>3</v>
      </c>
      <c r="U35" s="280" t="s">
        <v>35</v>
      </c>
      <c r="V35" s="401">
        <v>8.9</v>
      </c>
      <c r="W35" s="401">
        <v>17.100000000000001</v>
      </c>
    </row>
    <row r="36" spans="1:23" ht="15.75" customHeight="1" thickBot="1">
      <c r="D36" s="254" t="s">
        <v>12</v>
      </c>
      <c r="E36" s="277"/>
      <c r="F36" s="277"/>
      <c r="G36" s="281"/>
      <c r="H36" s="6"/>
      <c r="I36" s="6"/>
      <c r="J36" s="282"/>
      <c r="K36" s="280" t="s">
        <v>92</v>
      </c>
      <c r="L36" s="280" t="s">
        <v>36</v>
      </c>
      <c r="M36" s="401">
        <v>10.1</v>
      </c>
      <c r="N36" s="401">
        <v>20.399999999999999</v>
      </c>
      <c r="P36" s="6"/>
      <c r="Q36" s="6"/>
      <c r="R36" s="6"/>
      <c r="S36" s="282"/>
      <c r="T36" s="280" t="s">
        <v>3</v>
      </c>
      <c r="U36" s="280" t="s">
        <v>36</v>
      </c>
      <c r="V36" s="401">
        <v>11.9</v>
      </c>
      <c r="W36" s="401">
        <v>22.5</v>
      </c>
    </row>
    <row r="37" spans="1:23" ht="15.75" customHeight="1" thickBot="1">
      <c r="C37" s="254" t="s">
        <v>12</v>
      </c>
      <c r="E37" s="277"/>
      <c r="F37" s="277"/>
      <c r="G37" s="281"/>
      <c r="H37" s="6"/>
      <c r="I37" s="6"/>
      <c r="J37" s="282"/>
      <c r="K37" s="280" t="s">
        <v>92</v>
      </c>
      <c r="L37" s="280" t="s">
        <v>37</v>
      </c>
      <c r="M37" s="401">
        <v>10.8</v>
      </c>
      <c r="N37" s="401">
        <v>21.7</v>
      </c>
      <c r="P37" s="6"/>
      <c r="Q37" s="6"/>
      <c r="R37" s="6"/>
      <c r="S37" s="282"/>
      <c r="T37" s="280" t="s">
        <v>3</v>
      </c>
      <c r="U37" s="280" t="s">
        <v>37</v>
      </c>
      <c r="V37" s="401">
        <v>15.7</v>
      </c>
      <c r="W37" s="401">
        <v>27.5</v>
      </c>
    </row>
    <row r="38" spans="1:23" ht="15.75" customHeight="1" thickBot="1">
      <c r="G38" s="6"/>
      <c r="H38" s="6"/>
      <c r="I38" s="6"/>
      <c r="J38" s="282"/>
      <c r="K38" s="280" t="s">
        <v>92</v>
      </c>
      <c r="L38" s="280" t="s">
        <v>38</v>
      </c>
      <c r="M38" s="401">
        <v>22.7</v>
      </c>
      <c r="N38" s="401">
        <v>58.1</v>
      </c>
      <c r="P38" s="6"/>
      <c r="Q38" s="6"/>
      <c r="R38" s="6"/>
      <c r="S38" s="282"/>
      <c r="T38" s="280" t="s">
        <v>3</v>
      </c>
      <c r="U38" s="280" t="s">
        <v>38</v>
      </c>
      <c r="V38" s="401">
        <v>29.9</v>
      </c>
      <c r="W38" s="401">
        <v>65.7</v>
      </c>
    </row>
    <row r="39" spans="1:23" ht="15.75" customHeight="1" thickBot="1">
      <c r="E39" s="192" t="s">
        <v>12</v>
      </c>
      <c r="G39" s="6"/>
      <c r="H39" s="6"/>
      <c r="I39" s="6"/>
      <c r="J39" s="282"/>
      <c r="K39" s="280" t="s">
        <v>95</v>
      </c>
      <c r="L39" s="280" t="s">
        <v>54</v>
      </c>
      <c r="M39" s="401">
        <v>12.8</v>
      </c>
      <c r="N39" s="401">
        <v>25.2</v>
      </c>
      <c r="P39" s="6"/>
      <c r="Q39" s="6"/>
      <c r="R39" s="6"/>
      <c r="S39" s="282"/>
      <c r="T39" s="280" t="s">
        <v>5</v>
      </c>
      <c r="U39" s="280" t="s">
        <v>54</v>
      </c>
      <c r="V39" s="401">
        <v>7.9</v>
      </c>
      <c r="W39" s="401">
        <v>12.9</v>
      </c>
    </row>
    <row r="40" spans="1:23" ht="15.75" customHeight="1" thickBot="1">
      <c r="A40" s="192" t="s">
        <v>12</v>
      </c>
      <c r="G40" s="6"/>
      <c r="H40" s="6"/>
      <c r="I40" s="6"/>
      <c r="J40" s="282"/>
      <c r="K40" s="280" t="s">
        <v>95</v>
      </c>
      <c r="L40" s="280" t="s">
        <v>35</v>
      </c>
      <c r="M40" s="401">
        <v>9.1999999999999993</v>
      </c>
      <c r="N40" s="401">
        <v>19.100000000000001</v>
      </c>
      <c r="P40" s="6"/>
      <c r="Q40" s="6"/>
      <c r="R40" s="6"/>
      <c r="S40" s="282"/>
      <c r="T40" s="280" t="s">
        <v>5</v>
      </c>
      <c r="U40" s="280" t="s">
        <v>35</v>
      </c>
      <c r="V40" s="401">
        <v>6.4</v>
      </c>
      <c r="W40" s="401">
        <v>11.9</v>
      </c>
    </row>
    <row r="41" spans="1:23" ht="15.75" customHeight="1" thickBot="1">
      <c r="G41" s="6"/>
      <c r="H41" s="6"/>
      <c r="I41" s="6"/>
      <c r="J41" s="282"/>
      <c r="K41" s="280" t="s">
        <v>95</v>
      </c>
      <c r="L41" s="280" t="s">
        <v>36</v>
      </c>
      <c r="M41" s="401">
        <v>11.8</v>
      </c>
      <c r="N41" s="401">
        <v>23.8</v>
      </c>
      <c r="P41" s="6"/>
      <c r="Q41" s="6"/>
      <c r="R41" s="6"/>
      <c r="S41" s="282"/>
      <c r="T41" s="280" t="s">
        <v>5</v>
      </c>
      <c r="U41" s="280" t="s">
        <v>36</v>
      </c>
      <c r="V41" s="401">
        <v>7.7</v>
      </c>
      <c r="W41" s="401">
        <v>12.6</v>
      </c>
    </row>
    <row r="42" spans="1:23" ht="15.75" customHeight="1" thickBot="1">
      <c r="G42" s="6"/>
      <c r="H42" s="6"/>
      <c r="I42" s="6"/>
      <c r="J42" s="282"/>
      <c r="K42" s="280" t="s">
        <v>95</v>
      </c>
      <c r="L42" s="280" t="s">
        <v>37</v>
      </c>
      <c r="M42" s="401">
        <v>13.3</v>
      </c>
      <c r="N42" s="401">
        <v>25.9</v>
      </c>
      <c r="P42" s="6"/>
      <c r="Q42" s="6"/>
      <c r="R42" s="6"/>
      <c r="S42" s="282"/>
      <c r="T42" s="280" t="s">
        <v>5</v>
      </c>
      <c r="U42" s="280" t="s">
        <v>37</v>
      </c>
      <c r="V42" s="401">
        <v>8</v>
      </c>
      <c r="W42" s="401">
        <v>12.9</v>
      </c>
    </row>
    <row r="43" spans="1:23" ht="15.75" customHeight="1" thickBot="1">
      <c r="G43" s="6"/>
      <c r="H43" s="6"/>
      <c r="I43" s="6"/>
      <c r="J43" s="282"/>
      <c r="K43" s="280" t="s">
        <v>95</v>
      </c>
      <c r="L43" s="280" t="s">
        <v>38</v>
      </c>
      <c r="M43" s="401">
        <v>27.5</v>
      </c>
      <c r="N43" s="401">
        <v>62.5</v>
      </c>
      <c r="P43" s="6"/>
      <c r="Q43" s="6"/>
      <c r="R43" s="6"/>
      <c r="S43" s="282"/>
      <c r="T43" s="280" t="s">
        <v>5</v>
      </c>
      <c r="U43" s="280" t="s">
        <v>38</v>
      </c>
      <c r="V43" s="401">
        <v>11.4</v>
      </c>
      <c r="W43" s="401">
        <v>31.5</v>
      </c>
    </row>
    <row r="44" spans="1:23" ht="15.75" customHeight="1" thickBot="1">
      <c r="G44" s="6"/>
      <c r="H44" s="6"/>
      <c r="I44" s="6"/>
      <c r="J44" s="282"/>
      <c r="K44" s="280" t="s">
        <v>96</v>
      </c>
      <c r="L44" s="280" t="s">
        <v>54</v>
      </c>
      <c r="M44" s="401">
        <v>9.9</v>
      </c>
      <c r="N44" s="401">
        <v>23.2</v>
      </c>
      <c r="P44" s="6"/>
      <c r="Q44" s="6"/>
      <c r="R44" s="6"/>
      <c r="S44" s="282"/>
      <c r="T44" s="280" t="s">
        <v>6</v>
      </c>
      <c r="U44" s="280" t="s">
        <v>54</v>
      </c>
      <c r="V44" s="401">
        <v>7.5</v>
      </c>
      <c r="W44" s="401">
        <v>17.899999999999999</v>
      </c>
    </row>
    <row r="45" spans="1:23" ht="15.75" customHeight="1" thickBot="1">
      <c r="F45" s="186"/>
      <c r="G45" s="6"/>
      <c r="H45" s="6"/>
      <c r="I45" s="6"/>
      <c r="J45" s="282"/>
      <c r="K45" s="280" t="s">
        <v>96</v>
      </c>
      <c r="L45" s="280" t="s">
        <v>35</v>
      </c>
      <c r="M45" s="401">
        <v>7.9</v>
      </c>
      <c r="N45" s="401">
        <v>20.3</v>
      </c>
      <c r="P45" s="6"/>
      <c r="Q45" s="6"/>
      <c r="R45" s="6"/>
      <c r="S45" s="282"/>
      <c r="T45" s="280" t="s">
        <v>6</v>
      </c>
      <c r="U45" s="280" t="s">
        <v>35</v>
      </c>
      <c r="V45" s="401">
        <v>7.3</v>
      </c>
      <c r="W45" s="401">
        <v>16.2</v>
      </c>
    </row>
    <row r="46" spans="1:23" ht="15.75" customHeight="1" thickBot="1">
      <c r="G46" s="6"/>
      <c r="H46" s="6"/>
      <c r="I46" s="6"/>
      <c r="J46" s="282"/>
      <c r="K46" s="280" t="s">
        <v>96</v>
      </c>
      <c r="L46" s="280" t="s">
        <v>36</v>
      </c>
      <c r="M46" s="401">
        <v>9.3000000000000007</v>
      </c>
      <c r="N46" s="401">
        <v>22.1</v>
      </c>
      <c r="P46" s="6"/>
      <c r="Q46" s="6"/>
      <c r="R46" s="6"/>
      <c r="S46" s="282"/>
      <c r="T46" s="280" t="s">
        <v>6</v>
      </c>
      <c r="U46" s="280" t="s">
        <v>36</v>
      </c>
      <c r="V46" s="401">
        <v>7.7</v>
      </c>
      <c r="W46" s="401">
        <v>18.5</v>
      </c>
    </row>
    <row r="47" spans="1:23" ht="15.75" customHeight="1" thickBot="1">
      <c r="G47" s="6"/>
      <c r="H47" s="6"/>
      <c r="I47" s="6"/>
      <c r="J47" s="282"/>
      <c r="K47" s="280" t="s">
        <v>96</v>
      </c>
      <c r="L47" s="280" t="s">
        <v>37</v>
      </c>
      <c r="M47" s="401">
        <v>10.199999999999999</v>
      </c>
      <c r="N47" s="401">
        <v>23.8</v>
      </c>
      <c r="P47" s="6"/>
      <c r="Q47" s="6"/>
      <c r="R47" s="6"/>
      <c r="S47" s="282"/>
      <c r="T47" s="280" t="s">
        <v>6</v>
      </c>
      <c r="U47" s="280" t="s">
        <v>37</v>
      </c>
      <c r="V47" s="401">
        <v>7.5</v>
      </c>
      <c r="W47" s="401">
        <v>16.899999999999999</v>
      </c>
    </row>
    <row r="48" spans="1:23" ht="15.75" customHeight="1" thickBot="1">
      <c r="A48" s="192" t="s">
        <v>12</v>
      </c>
      <c r="G48" s="321"/>
      <c r="H48" s="6"/>
      <c r="I48" s="6"/>
      <c r="J48" s="282"/>
      <c r="K48" s="280" t="s">
        <v>96</v>
      </c>
      <c r="L48" s="280" t="s">
        <v>38</v>
      </c>
      <c r="M48" s="401">
        <v>17.5</v>
      </c>
      <c r="N48" s="401">
        <v>50</v>
      </c>
      <c r="P48" s="6"/>
      <c r="Q48" s="6"/>
      <c r="R48" s="6"/>
      <c r="S48" s="282"/>
      <c r="T48" s="280" t="s">
        <v>6</v>
      </c>
      <c r="U48" s="280" t="s">
        <v>38</v>
      </c>
      <c r="V48" s="401">
        <v>9.6</v>
      </c>
      <c r="W48" s="401">
        <v>27.8</v>
      </c>
    </row>
    <row r="49" spans="6:23" ht="15.75" customHeight="1" thickBot="1">
      <c r="G49" s="261"/>
      <c r="H49" s="261"/>
      <c r="I49" s="261"/>
      <c r="J49" s="261"/>
      <c r="K49" s="280"/>
      <c r="L49" s="280"/>
      <c r="M49" s="401"/>
      <c r="N49" s="401"/>
      <c r="P49" s="6"/>
      <c r="Q49" s="6"/>
      <c r="R49" s="6"/>
      <c r="S49" s="282"/>
      <c r="T49" s="280" t="s">
        <v>8</v>
      </c>
      <c r="U49" s="280" t="s">
        <v>54</v>
      </c>
      <c r="V49" s="401">
        <v>9.6</v>
      </c>
      <c r="W49" s="401">
        <v>17.399999999999999</v>
      </c>
    </row>
    <row r="50" spans="6:23" ht="15.75" customHeight="1" thickBot="1">
      <c r="G50" s="261"/>
      <c r="H50" s="261"/>
      <c r="I50" s="261"/>
      <c r="J50" s="261"/>
      <c r="K50" s="280"/>
      <c r="L50" s="280"/>
      <c r="M50" s="401"/>
      <c r="N50" s="401"/>
      <c r="P50" s="6"/>
      <c r="Q50" s="6"/>
      <c r="R50" s="6"/>
      <c r="S50" s="282"/>
      <c r="T50" s="280" t="s">
        <v>8</v>
      </c>
      <c r="U50" s="280" t="s">
        <v>35</v>
      </c>
      <c r="V50" s="401">
        <v>7.5</v>
      </c>
      <c r="W50" s="401">
        <v>13.9</v>
      </c>
    </row>
    <row r="51" spans="6:23" ht="15.75" customHeight="1" thickBot="1">
      <c r="G51" s="261"/>
      <c r="H51" s="261"/>
      <c r="I51" s="261"/>
      <c r="J51" s="261"/>
      <c r="K51" s="280"/>
      <c r="L51" s="280"/>
      <c r="M51" s="401"/>
      <c r="N51" s="401"/>
      <c r="P51" s="6"/>
      <c r="Q51" s="6"/>
      <c r="R51" s="6"/>
      <c r="S51" s="282"/>
      <c r="T51" s="280" t="s">
        <v>8</v>
      </c>
      <c r="U51" s="280" t="s">
        <v>36</v>
      </c>
      <c r="V51" s="401">
        <v>9.1</v>
      </c>
      <c r="W51" s="401">
        <v>16.7</v>
      </c>
    </row>
    <row r="52" spans="6:23" ht="15.75" customHeight="1" thickBot="1">
      <c r="G52" s="261"/>
      <c r="H52" s="261"/>
      <c r="I52" s="261"/>
      <c r="J52" s="261"/>
      <c r="K52" s="280"/>
      <c r="L52" s="280"/>
      <c r="M52" s="401"/>
      <c r="N52" s="401"/>
      <c r="P52" s="6"/>
      <c r="Q52" s="6"/>
      <c r="R52" s="6"/>
      <c r="S52" s="282"/>
      <c r="T52" s="280" t="s">
        <v>8</v>
      </c>
      <c r="U52" s="280" t="s">
        <v>37</v>
      </c>
      <c r="V52" s="401">
        <v>9.9</v>
      </c>
      <c r="W52" s="401">
        <v>17.7</v>
      </c>
    </row>
    <row r="53" spans="6:23" ht="15.75" customHeight="1" thickBot="1">
      <c r="G53" s="261"/>
      <c r="H53" s="261"/>
      <c r="I53" s="261"/>
      <c r="J53" s="261"/>
      <c r="K53" s="280"/>
      <c r="L53" s="280"/>
      <c r="M53" s="401"/>
      <c r="N53" s="401"/>
      <c r="P53" s="6"/>
      <c r="Q53" s="6"/>
      <c r="R53" s="6"/>
      <c r="S53" s="282"/>
      <c r="T53" s="280" t="s">
        <v>8</v>
      </c>
      <c r="U53" s="280" t="s">
        <v>38</v>
      </c>
      <c r="V53" s="401">
        <v>19.2</v>
      </c>
      <c r="W53" s="401">
        <v>48.4</v>
      </c>
    </row>
    <row r="54" spans="6:23" ht="15.75" customHeight="1" thickBot="1">
      <c r="G54" s="261"/>
      <c r="H54" s="261"/>
      <c r="I54" s="261"/>
      <c r="J54" s="261"/>
      <c r="K54" s="261"/>
      <c r="L54" s="261"/>
      <c r="M54" s="261"/>
      <c r="N54" s="261"/>
      <c r="P54" s="6"/>
      <c r="Q54" s="6"/>
      <c r="R54" s="6"/>
      <c r="S54" s="282"/>
      <c r="T54" s="280" t="s">
        <v>1</v>
      </c>
      <c r="U54" s="280" t="s">
        <v>54</v>
      </c>
      <c r="V54" s="401">
        <v>7.9</v>
      </c>
      <c r="W54" s="401">
        <v>16.899999999999999</v>
      </c>
    </row>
    <row r="55" spans="6:23" ht="15.75" customHeight="1" thickBot="1">
      <c r="G55" s="261"/>
      <c r="H55" s="261"/>
      <c r="I55" s="261"/>
      <c r="J55" s="261"/>
      <c r="K55" s="261"/>
      <c r="L55" s="261"/>
      <c r="M55" s="261"/>
      <c r="N55" s="261"/>
      <c r="P55" s="6"/>
      <c r="Q55" s="6"/>
      <c r="R55" s="6"/>
      <c r="S55" s="282"/>
      <c r="T55" s="280" t="s">
        <v>1</v>
      </c>
      <c r="U55" s="280" t="s">
        <v>35</v>
      </c>
      <c r="V55" s="401">
        <v>6.6</v>
      </c>
      <c r="W55" s="401">
        <v>18.2</v>
      </c>
    </row>
    <row r="56" spans="6:23" ht="15.75" customHeight="1" thickBot="1">
      <c r="G56" s="261"/>
      <c r="H56" s="261"/>
      <c r="I56" s="261"/>
      <c r="J56" s="261"/>
      <c r="K56" s="261"/>
      <c r="L56" s="261"/>
      <c r="M56" s="261"/>
      <c r="N56" s="261"/>
      <c r="P56" s="6"/>
      <c r="Q56" s="6"/>
      <c r="R56" s="6"/>
      <c r="S56" s="282"/>
      <c r="T56" s="280" t="s">
        <v>1</v>
      </c>
      <c r="U56" s="280" t="s">
        <v>36</v>
      </c>
      <c r="V56" s="401">
        <v>7.8</v>
      </c>
      <c r="W56" s="401">
        <v>16.399999999999999</v>
      </c>
    </row>
    <row r="57" spans="6:23" ht="15.75" customHeight="1" thickBot="1">
      <c r="F57" s="227"/>
      <c r="G57" s="261"/>
      <c r="H57" s="261"/>
      <c r="I57" s="261"/>
      <c r="J57" s="261"/>
      <c r="K57" s="261"/>
      <c r="L57" s="261"/>
      <c r="M57" s="261"/>
      <c r="N57" s="261"/>
      <c r="P57" s="6"/>
      <c r="Q57" s="6"/>
      <c r="R57" s="6"/>
      <c r="S57" s="282"/>
      <c r="T57" s="280" t="s">
        <v>1</v>
      </c>
      <c r="U57" s="280" t="s">
        <v>37</v>
      </c>
      <c r="V57" s="401">
        <v>8</v>
      </c>
      <c r="W57" s="401">
        <v>16.7</v>
      </c>
    </row>
    <row r="58" spans="6:23" ht="15.75" customHeight="1" thickBot="1">
      <c r="G58" s="261"/>
      <c r="H58" s="261"/>
      <c r="I58" s="261"/>
      <c r="J58" s="261"/>
      <c r="K58" s="261"/>
      <c r="L58" s="261"/>
      <c r="M58" s="261"/>
      <c r="N58" s="261"/>
      <c r="P58" s="6"/>
      <c r="Q58" s="6"/>
      <c r="R58" s="6"/>
      <c r="S58" s="282"/>
      <c r="T58" s="280" t="s">
        <v>1</v>
      </c>
      <c r="U58" s="280" t="s">
        <v>38</v>
      </c>
      <c r="V58" s="401">
        <v>9.9</v>
      </c>
      <c r="W58" s="401">
        <v>28.6</v>
      </c>
    </row>
    <row r="59" spans="6:23" ht="15.75" customHeight="1" thickBot="1">
      <c r="G59" s="261"/>
      <c r="H59" s="261"/>
      <c r="I59" s="261"/>
      <c r="J59" s="261"/>
      <c r="K59" s="261"/>
      <c r="L59" s="261"/>
      <c r="M59" s="261"/>
      <c r="N59" s="261"/>
      <c r="P59" s="6"/>
      <c r="Q59" s="6"/>
      <c r="R59" s="6"/>
      <c r="S59" s="282"/>
      <c r="T59" s="280" t="s">
        <v>9</v>
      </c>
      <c r="U59" s="280" t="s">
        <v>54</v>
      </c>
      <c r="V59" s="401">
        <v>14.4</v>
      </c>
      <c r="W59" s="401">
        <v>27.2</v>
      </c>
    </row>
    <row r="60" spans="6:23" ht="15.75" customHeight="1" thickBot="1">
      <c r="G60" s="261"/>
      <c r="H60" s="261"/>
      <c r="I60" s="261"/>
      <c r="J60" s="261"/>
      <c r="K60" s="261"/>
      <c r="L60" s="261"/>
      <c r="M60" s="261"/>
      <c r="N60" s="261"/>
      <c r="P60" s="6"/>
      <c r="Q60" s="6"/>
      <c r="R60" s="6"/>
      <c r="S60" s="282"/>
      <c r="T60" s="280" t="s">
        <v>9</v>
      </c>
      <c r="U60" s="280" t="s">
        <v>35</v>
      </c>
      <c r="V60" s="401">
        <v>10.1</v>
      </c>
      <c r="W60" s="401">
        <v>20.3</v>
      </c>
    </row>
    <row r="61" spans="6:23" ht="15.75" customHeight="1" thickBot="1">
      <c r="G61" s="261"/>
      <c r="H61" s="261"/>
      <c r="I61" s="261"/>
      <c r="J61" s="261"/>
      <c r="K61" s="261"/>
      <c r="L61" s="261"/>
      <c r="M61" s="261"/>
      <c r="N61" s="261"/>
      <c r="P61" s="6"/>
      <c r="Q61" s="6"/>
      <c r="R61" s="6"/>
      <c r="S61" s="282"/>
      <c r="T61" s="280" t="s">
        <v>9</v>
      </c>
      <c r="U61" s="280" t="s">
        <v>36</v>
      </c>
      <c r="V61" s="401">
        <v>13</v>
      </c>
      <c r="W61" s="401">
        <v>24.8</v>
      </c>
    </row>
    <row r="62" spans="6:23" ht="15.75" customHeight="1" thickBot="1">
      <c r="G62" s="261"/>
      <c r="H62" s="261"/>
      <c r="I62" s="261"/>
      <c r="J62" s="261"/>
      <c r="K62" s="261"/>
      <c r="L62" s="261"/>
      <c r="M62" s="261"/>
      <c r="N62" s="261"/>
      <c r="P62" s="6"/>
      <c r="Q62" s="6"/>
      <c r="R62" s="6"/>
      <c r="S62" s="282"/>
      <c r="T62" s="280" t="s">
        <v>9</v>
      </c>
      <c r="U62" s="280" t="s">
        <v>37</v>
      </c>
      <c r="V62" s="401">
        <v>15.7</v>
      </c>
      <c r="W62" s="401">
        <v>28.3</v>
      </c>
    </row>
    <row r="63" spans="6:23" ht="15.75" customHeight="1" thickBot="1">
      <c r="G63" s="261"/>
      <c r="H63" s="261"/>
      <c r="I63" s="261"/>
      <c r="J63" s="261"/>
      <c r="K63" s="261"/>
      <c r="L63" s="261"/>
      <c r="M63" s="261"/>
      <c r="N63" s="261"/>
      <c r="P63" s="6"/>
      <c r="Q63" s="6"/>
      <c r="R63" s="6"/>
      <c r="S63" s="282"/>
      <c r="T63" s="280" t="s">
        <v>9</v>
      </c>
      <c r="U63" s="280" t="s">
        <v>38</v>
      </c>
      <c r="V63" s="401">
        <v>30.8</v>
      </c>
      <c r="W63" s="401">
        <v>66.5</v>
      </c>
    </row>
    <row r="64" spans="6:23" ht="15.75" customHeight="1" thickBot="1">
      <c r="G64" s="261"/>
      <c r="H64" s="261"/>
      <c r="I64" s="261"/>
      <c r="J64" s="261"/>
      <c r="K64" s="261"/>
      <c r="L64" s="261"/>
      <c r="M64" s="261"/>
      <c r="N64" s="261"/>
      <c r="P64" s="6"/>
      <c r="Q64" s="6"/>
      <c r="R64" s="6"/>
      <c r="S64" s="282"/>
      <c r="T64" s="280" t="s">
        <v>2</v>
      </c>
      <c r="U64" s="280" t="s">
        <v>54</v>
      </c>
      <c r="V64" s="401">
        <v>10</v>
      </c>
      <c r="W64" s="401">
        <v>23.4</v>
      </c>
    </row>
    <row r="65" spans="7:23" ht="15.75" customHeight="1" thickBot="1">
      <c r="G65" s="261"/>
      <c r="H65" s="261"/>
      <c r="I65" s="261"/>
      <c r="J65" s="261"/>
      <c r="K65" s="261"/>
      <c r="L65" s="261"/>
      <c r="M65" s="261"/>
      <c r="N65" s="261"/>
      <c r="P65" s="6"/>
      <c r="Q65" s="6"/>
      <c r="R65" s="6"/>
      <c r="S65" s="282"/>
      <c r="T65" s="280" t="s">
        <v>2</v>
      </c>
      <c r="U65" s="280" t="s">
        <v>35</v>
      </c>
      <c r="V65" s="401">
        <v>7.9</v>
      </c>
      <c r="W65" s="401">
        <v>20.3</v>
      </c>
    </row>
    <row r="66" spans="7:23" ht="15.75" customHeight="1" thickBot="1">
      <c r="G66" s="261"/>
      <c r="H66" s="261"/>
      <c r="I66" s="261"/>
      <c r="J66" s="261"/>
      <c r="K66" s="261"/>
      <c r="L66" s="261"/>
      <c r="M66" s="261"/>
      <c r="N66" s="261"/>
      <c r="P66" s="6"/>
      <c r="Q66" s="6"/>
      <c r="R66" s="6"/>
      <c r="S66" s="282"/>
      <c r="T66" s="280" t="s">
        <v>2</v>
      </c>
      <c r="U66" s="280" t="s">
        <v>36</v>
      </c>
      <c r="V66" s="401">
        <v>9.5</v>
      </c>
      <c r="W66" s="401">
        <v>22.2</v>
      </c>
    </row>
    <row r="67" spans="7:23" ht="15.75" customHeight="1" thickBot="1">
      <c r="G67" s="261"/>
      <c r="H67" s="261"/>
      <c r="I67" s="261"/>
      <c r="J67" s="261"/>
      <c r="K67" s="261"/>
      <c r="L67" s="261"/>
      <c r="M67" s="261"/>
      <c r="N67" s="261"/>
      <c r="P67" s="6"/>
      <c r="Q67" s="6"/>
      <c r="R67" s="6"/>
      <c r="S67" s="282"/>
      <c r="T67" s="280" t="s">
        <v>2</v>
      </c>
      <c r="U67" s="280" t="s">
        <v>37</v>
      </c>
      <c r="V67" s="401">
        <v>10.3</v>
      </c>
      <c r="W67" s="401">
        <v>23.9</v>
      </c>
    </row>
    <row r="68" spans="7:23" ht="15.75" customHeight="1" thickBot="1">
      <c r="G68" s="261"/>
      <c r="H68" s="261"/>
      <c r="I68" s="261"/>
      <c r="J68" s="261"/>
      <c r="K68" s="261"/>
      <c r="L68" s="261"/>
      <c r="M68" s="261"/>
      <c r="N68" s="261"/>
      <c r="P68" s="6"/>
      <c r="Q68" s="6"/>
      <c r="R68" s="6"/>
      <c r="S68" s="282"/>
      <c r="T68" s="280" t="s">
        <v>2</v>
      </c>
      <c r="U68" s="280" t="s">
        <v>38</v>
      </c>
      <c r="V68" s="401">
        <v>18.399999999999999</v>
      </c>
      <c r="W68" s="401">
        <v>50.9</v>
      </c>
    </row>
    <row r="69" spans="7:23" ht="15.75" customHeight="1" thickBot="1">
      <c r="G69" s="261"/>
      <c r="H69" s="261"/>
      <c r="I69" s="261"/>
      <c r="J69" s="261"/>
      <c r="K69" s="261"/>
      <c r="L69" s="261"/>
      <c r="M69" s="261"/>
      <c r="N69" s="261"/>
      <c r="P69" s="6"/>
      <c r="Q69" s="6"/>
      <c r="R69" s="6"/>
      <c r="S69" s="282"/>
      <c r="T69" s="280" t="s">
        <v>120</v>
      </c>
      <c r="U69" s="280" t="s">
        <v>54</v>
      </c>
      <c r="V69" s="401">
        <v>13.1</v>
      </c>
      <c r="W69" s="401">
        <v>25</v>
      </c>
    </row>
    <row r="70" spans="7:23" ht="15.75" customHeight="1" thickBot="1">
      <c r="G70" s="261"/>
      <c r="H70" s="261"/>
      <c r="I70" s="261"/>
      <c r="J70" s="261"/>
      <c r="K70" s="261"/>
      <c r="L70" s="261"/>
      <c r="M70" s="261"/>
      <c r="N70" s="261"/>
      <c r="P70" s="6"/>
      <c r="Q70" s="6"/>
      <c r="R70" s="6"/>
      <c r="S70" s="282"/>
      <c r="T70" s="280" t="s">
        <v>120</v>
      </c>
      <c r="U70" s="280" t="s">
        <v>35</v>
      </c>
      <c r="V70" s="401">
        <v>7.8</v>
      </c>
      <c r="W70" s="401">
        <v>15</v>
      </c>
    </row>
    <row r="71" spans="7:23" ht="15.75" customHeight="1" thickBot="1">
      <c r="G71" s="261"/>
      <c r="H71" s="261"/>
      <c r="I71" s="261"/>
      <c r="J71" s="261"/>
      <c r="K71" s="261"/>
      <c r="L71" s="261"/>
      <c r="M71" s="261"/>
      <c r="N71" s="261"/>
      <c r="P71" s="6"/>
      <c r="Q71" s="6"/>
      <c r="R71" s="6"/>
      <c r="S71" s="282"/>
      <c r="T71" s="280" t="s">
        <v>120</v>
      </c>
      <c r="U71" s="280" t="s">
        <v>36</v>
      </c>
      <c r="V71" s="401">
        <v>11</v>
      </c>
      <c r="W71" s="401">
        <v>20.9</v>
      </c>
    </row>
    <row r="72" spans="7:23" ht="15.75" customHeight="1" thickBot="1">
      <c r="G72" s="261"/>
      <c r="H72" s="261"/>
      <c r="I72" s="261"/>
      <c r="J72" s="261"/>
      <c r="K72" s="261"/>
      <c r="L72" s="261"/>
      <c r="M72" s="261"/>
      <c r="N72" s="261"/>
      <c r="P72" s="6"/>
      <c r="Q72" s="6"/>
      <c r="R72" s="6"/>
      <c r="S72" s="282"/>
      <c r="T72" s="280" t="s">
        <v>120</v>
      </c>
      <c r="U72" s="280" t="s">
        <v>37</v>
      </c>
      <c r="V72" s="401">
        <v>14.6</v>
      </c>
      <c r="W72" s="401">
        <v>26.5</v>
      </c>
    </row>
    <row r="73" spans="7:23" ht="15.75" customHeight="1" thickBot="1">
      <c r="G73" s="261"/>
      <c r="H73" s="261"/>
      <c r="I73" s="261"/>
      <c r="J73" s="261"/>
      <c r="K73" s="261"/>
      <c r="L73" s="261"/>
      <c r="M73" s="261"/>
      <c r="N73" s="261"/>
      <c r="P73" s="6"/>
      <c r="Q73" s="6"/>
      <c r="R73" s="6"/>
      <c r="S73" s="282"/>
      <c r="T73" s="280" t="s">
        <v>120</v>
      </c>
      <c r="U73" s="280" t="s">
        <v>38</v>
      </c>
      <c r="V73" s="401">
        <v>28.7</v>
      </c>
      <c r="W73" s="401">
        <v>64.400000000000006</v>
      </c>
    </row>
    <row r="74" spans="7:23" ht="15.75" customHeight="1" thickBot="1">
      <c r="G74" s="261"/>
      <c r="H74" s="261"/>
      <c r="I74" s="261"/>
      <c r="J74" s="261"/>
      <c r="K74" s="261"/>
      <c r="L74" s="261"/>
      <c r="M74" s="261"/>
      <c r="N74" s="261"/>
      <c r="P74" s="6"/>
      <c r="Q74" s="6"/>
      <c r="R74" s="6"/>
      <c r="S74" s="282"/>
      <c r="T74" s="280" t="s">
        <v>101</v>
      </c>
      <c r="U74" s="280" t="s">
        <v>54</v>
      </c>
      <c r="V74" s="401">
        <v>14.3</v>
      </c>
      <c r="W74" s="401">
        <v>26.7</v>
      </c>
    </row>
    <row r="75" spans="7:23" ht="15.75" customHeight="1" thickBot="1">
      <c r="G75" s="261"/>
      <c r="H75" s="261"/>
      <c r="I75" s="261"/>
      <c r="J75" s="261"/>
      <c r="K75" s="261"/>
      <c r="L75" s="261"/>
      <c r="M75" s="261"/>
      <c r="N75" s="261"/>
      <c r="P75" s="6"/>
      <c r="Q75" s="6"/>
      <c r="R75" s="6"/>
      <c r="S75" s="282"/>
      <c r="T75" s="280" t="s">
        <v>101</v>
      </c>
      <c r="U75" s="280" t="s">
        <v>35</v>
      </c>
      <c r="V75" s="401">
        <v>8.4</v>
      </c>
      <c r="W75" s="401">
        <v>16.100000000000001</v>
      </c>
    </row>
    <row r="76" spans="7:23" ht="15.75" customHeight="1" thickBot="1">
      <c r="G76" s="261"/>
      <c r="H76" s="261"/>
      <c r="I76" s="261"/>
      <c r="J76" s="261"/>
      <c r="K76" s="261"/>
      <c r="L76" s="261"/>
      <c r="M76" s="261"/>
      <c r="N76" s="261"/>
      <c r="P76" s="6"/>
      <c r="Q76" s="6"/>
      <c r="R76" s="6"/>
      <c r="S76" s="282"/>
      <c r="T76" s="280" t="s">
        <v>101</v>
      </c>
      <c r="U76" s="280" t="s">
        <v>36</v>
      </c>
      <c r="V76" s="401">
        <v>12.3</v>
      </c>
      <c r="W76" s="401">
        <v>23.8</v>
      </c>
    </row>
    <row r="77" spans="7:23" ht="15.75" customHeight="1" thickBot="1">
      <c r="G77" s="261"/>
      <c r="H77" s="261"/>
      <c r="I77" s="261"/>
      <c r="J77" s="261"/>
      <c r="K77" s="261"/>
      <c r="L77" s="261"/>
      <c r="M77" s="261"/>
      <c r="N77" s="261"/>
      <c r="P77" s="6"/>
      <c r="Q77" s="6"/>
      <c r="R77" s="6"/>
      <c r="S77" s="282"/>
      <c r="T77" s="280" t="s">
        <v>101</v>
      </c>
      <c r="U77" s="280" t="s">
        <v>37</v>
      </c>
      <c r="V77" s="401">
        <v>16</v>
      </c>
      <c r="W77" s="401">
        <v>27.9</v>
      </c>
    </row>
    <row r="78" spans="7:23" ht="15.75" customHeight="1" thickBot="1">
      <c r="G78" s="261"/>
      <c r="H78" s="261"/>
      <c r="I78" s="261"/>
      <c r="J78" s="261"/>
      <c r="K78" s="261"/>
      <c r="L78" s="261"/>
      <c r="M78" s="261"/>
      <c r="N78" s="261"/>
      <c r="P78" s="6"/>
      <c r="Q78" s="6"/>
      <c r="R78" s="6"/>
      <c r="S78" s="282"/>
      <c r="T78" s="280" t="s">
        <v>101</v>
      </c>
      <c r="U78" s="280" t="s">
        <v>38</v>
      </c>
      <c r="V78" s="401">
        <v>31</v>
      </c>
      <c r="W78" s="401">
        <v>67</v>
      </c>
    </row>
    <row r="79" spans="7:23" ht="15.75" customHeight="1" thickBot="1">
      <c r="G79" s="261"/>
      <c r="H79" s="261"/>
      <c r="I79" s="261"/>
      <c r="J79" s="261"/>
      <c r="K79" s="261"/>
      <c r="L79" s="261"/>
      <c r="M79" s="261"/>
      <c r="N79" s="261"/>
      <c r="P79" s="6"/>
      <c r="Q79" s="6"/>
      <c r="R79" s="6"/>
      <c r="S79" s="282"/>
      <c r="T79" s="280" t="s">
        <v>7</v>
      </c>
      <c r="U79" s="280" t="s">
        <v>54</v>
      </c>
      <c r="V79" s="401">
        <v>13.7</v>
      </c>
      <c r="W79" s="401">
        <v>25.8</v>
      </c>
    </row>
    <row r="80" spans="7:23" ht="15.75" customHeight="1" thickBot="1">
      <c r="G80" s="261"/>
      <c r="H80" s="261"/>
      <c r="I80" s="261"/>
      <c r="J80" s="261"/>
      <c r="K80" s="261"/>
      <c r="L80" s="261"/>
      <c r="M80" s="261"/>
      <c r="N80" s="261"/>
      <c r="P80" s="6"/>
      <c r="Q80" s="6"/>
      <c r="R80" s="6"/>
      <c r="S80" s="282"/>
      <c r="T80" s="280" t="s">
        <v>7</v>
      </c>
      <c r="U80" s="280" t="s">
        <v>35</v>
      </c>
      <c r="V80" s="401">
        <v>9.4</v>
      </c>
      <c r="W80" s="401">
        <v>19.8</v>
      </c>
    </row>
    <row r="81" spans="7:23" ht="15.75" customHeight="1" thickBot="1">
      <c r="G81" s="261"/>
      <c r="H81" s="261"/>
      <c r="I81" s="261"/>
      <c r="J81" s="261"/>
      <c r="K81" s="261"/>
      <c r="L81" s="261"/>
      <c r="M81" s="261"/>
      <c r="N81" s="261"/>
      <c r="P81" s="6"/>
      <c r="Q81" s="6"/>
      <c r="R81" s="6"/>
      <c r="S81" s="282"/>
      <c r="T81" s="280" t="s">
        <v>7</v>
      </c>
      <c r="U81" s="280" t="s">
        <v>36</v>
      </c>
      <c r="V81" s="401">
        <v>12.5</v>
      </c>
      <c r="W81" s="401">
        <v>24.3</v>
      </c>
    </row>
    <row r="82" spans="7:23" ht="15.75" customHeight="1" thickBot="1">
      <c r="G82" s="261"/>
      <c r="H82" s="261"/>
      <c r="I82" s="261"/>
      <c r="J82" s="261"/>
      <c r="K82" s="261"/>
      <c r="L82" s="261"/>
      <c r="M82" s="261"/>
      <c r="N82" s="261"/>
      <c r="P82" s="6"/>
      <c r="Q82" s="6"/>
      <c r="R82" s="6"/>
      <c r="S82" s="282"/>
      <c r="T82" s="280" t="s">
        <v>7</v>
      </c>
      <c r="U82" s="280" t="s">
        <v>37</v>
      </c>
      <c r="V82" s="401">
        <v>14.4</v>
      </c>
      <c r="W82" s="401">
        <v>26.4</v>
      </c>
    </row>
    <row r="83" spans="7:23" ht="15.75" customHeight="1" thickBot="1">
      <c r="G83" s="261"/>
      <c r="H83" s="261"/>
      <c r="I83" s="261"/>
      <c r="J83" s="261"/>
      <c r="K83" s="261"/>
      <c r="L83" s="261"/>
      <c r="M83" s="261"/>
      <c r="N83" s="261"/>
      <c r="P83" s="6"/>
      <c r="Q83" s="6"/>
      <c r="R83" s="6"/>
      <c r="S83" s="282"/>
      <c r="T83" s="280" t="s">
        <v>7</v>
      </c>
      <c r="U83" s="280" t="s">
        <v>38</v>
      </c>
      <c r="V83" s="401">
        <v>28.6</v>
      </c>
      <c r="W83" s="401">
        <v>62.3</v>
      </c>
    </row>
    <row r="84" spans="7:23" ht="15.75" customHeight="1" thickBot="1">
      <c r="G84" s="261"/>
      <c r="H84" s="261"/>
      <c r="I84" s="261"/>
      <c r="J84" s="261"/>
      <c r="K84" s="261"/>
      <c r="L84" s="261"/>
      <c r="M84" s="261"/>
      <c r="N84" s="261"/>
      <c r="P84" s="261"/>
      <c r="Q84" s="261"/>
      <c r="R84" s="261"/>
      <c r="S84" s="261"/>
      <c r="T84" s="280" t="s">
        <v>167</v>
      </c>
      <c r="U84" s="280" t="s">
        <v>54</v>
      </c>
      <c r="V84" s="401">
        <v>10.1</v>
      </c>
      <c r="W84" s="401">
        <v>22</v>
      </c>
    </row>
    <row r="85" spans="7:23" ht="15.75" customHeight="1" thickBot="1">
      <c r="G85" s="261"/>
      <c r="H85" s="261"/>
      <c r="I85" s="261"/>
      <c r="J85" s="261"/>
      <c r="K85" s="261"/>
      <c r="L85" s="261"/>
      <c r="M85" s="261"/>
      <c r="N85" s="261"/>
      <c r="P85" s="261"/>
      <c r="Q85" s="261"/>
      <c r="R85" s="261"/>
      <c r="S85" s="261"/>
      <c r="T85" s="280" t="s">
        <v>167</v>
      </c>
      <c r="U85" s="280" t="s">
        <v>35</v>
      </c>
      <c r="V85" s="401">
        <v>11.2</v>
      </c>
      <c r="W85" s="401">
        <v>20.9</v>
      </c>
    </row>
    <row r="86" spans="7:23" ht="15.75" customHeight="1" thickBot="1">
      <c r="G86" s="261"/>
      <c r="H86" s="261"/>
      <c r="I86" s="261"/>
      <c r="J86" s="261"/>
      <c r="K86" s="261"/>
      <c r="L86" s="261"/>
      <c r="M86" s="261"/>
      <c r="N86" s="261"/>
      <c r="P86" s="261"/>
      <c r="Q86" s="261"/>
      <c r="R86" s="261"/>
      <c r="S86" s="261"/>
      <c r="T86" s="280" t="s">
        <v>167</v>
      </c>
      <c r="U86" s="280" t="s">
        <v>36</v>
      </c>
      <c r="V86" s="401">
        <v>9.1999999999999993</v>
      </c>
      <c r="W86" s="401">
        <v>21.2</v>
      </c>
    </row>
    <row r="87" spans="7:23" ht="15.75" customHeight="1" thickBot="1">
      <c r="G87" s="261"/>
      <c r="H87" s="261"/>
      <c r="I87" s="261"/>
      <c r="J87" s="261"/>
      <c r="K87" s="261"/>
      <c r="L87" s="261"/>
      <c r="M87" s="261"/>
      <c r="N87" s="261"/>
      <c r="P87" s="261"/>
      <c r="Q87" s="261"/>
      <c r="R87" s="261"/>
      <c r="S87" s="261"/>
      <c r="T87" s="280" t="s">
        <v>167</v>
      </c>
      <c r="U87" s="280" t="s">
        <v>37</v>
      </c>
      <c r="V87" s="401">
        <v>10.4</v>
      </c>
      <c r="W87" s="401">
        <v>22.4</v>
      </c>
    </row>
    <row r="88" spans="7:23" ht="15.75" customHeight="1" thickBot="1">
      <c r="G88" s="261"/>
      <c r="H88" s="261"/>
      <c r="I88" s="261"/>
      <c r="J88" s="261"/>
      <c r="K88" s="261"/>
      <c r="L88" s="261"/>
      <c r="M88" s="261"/>
      <c r="N88" s="261"/>
      <c r="P88" s="261"/>
      <c r="Q88" s="261"/>
      <c r="R88" s="261"/>
      <c r="S88" s="261"/>
      <c r="T88" s="280" t="s">
        <v>167</v>
      </c>
      <c r="U88" s="280" t="s">
        <v>38</v>
      </c>
      <c r="V88" s="401">
        <v>15.8</v>
      </c>
      <c r="W88" s="401">
        <v>44.5</v>
      </c>
    </row>
    <row r="89" spans="7:23" ht="15.75" customHeight="1" thickBot="1">
      <c r="G89" s="261"/>
      <c r="H89" s="261"/>
      <c r="I89" s="261"/>
      <c r="J89" s="261"/>
      <c r="K89" s="261"/>
      <c r="L89" s="261"/>
      <c r="M89" s="261"/>
      <c r="N89" s="261"/>
      <c r="P89" s="261"/>
      <c r="Q89" s="261"/>
      <c r="R89" s="261"/>
      <c r="S89" s="261"/>
      <c r="T89" s="280" t="s">
        <v>0</v>
      </c>
      <c r="U89" s="280" t="s">
        <v>54</v>
      </c>
      <c r="V89" s="401">
        <v>9.4</v>
      </c>
      <c r="W89" s="401">
        <v>19.2</v>
      </c>
    </row>
    <row r="90" spans="7:23" ht="15.75" customHeight="1" thickBot="1">
      <c r="G90" s="261"/>
      <c r="H90" s="261"/>
      <c r="I90" s="261"/>
      <c r="J90" s="261"/>
      <c r="K90" s="261"/>
      <c r="L90" s="261"/>
      <c r="M90" s="261"/>
      <c r="N90" s="261"/>
      <c r="P90" s="261"/>
      <c r="Q90" s="261"/>
      <c r="R90" s="261"/>
      <c r="S90" s="261"/>
      <c r="T90" s="280" t="s">
        <v>0</v>
      </c>
      <c r="U90" s="280" t="s">
        <v>35</v>
      </c>
      <c r="V90" s="401">
        <v>8.1</v>
      </c>
      <c r="W90" s="401">
        <v>15.4</v>
      </c>
    </row>
    <row r="91" spans="7:23" ht="15.75" customHeight="1" thickBot="1">
      <c r="G91" s="261"/>
      <c r="H91" s="261"/>
      <c r="I91" s="261"/>
      <c r="J91" s="261"/>
      <c r="K91" s="261"/>
      <c r="L91" s="261"/>
      <c r="M91" s="261"/>
      <c r="N91" s="261"/>
      <c r="P91" s="261"/>
      <c r="Q91" s="261"/>
      <c r="R91" s="261"/>
      <c r="S91" s="261"/>
      <c r="T91" s="280" t="s">
        <v>0</v>
      </c>
      <c r="U91" s="280" t="s">
        <v>36</v>
      </c>
      <c r="V91" s="401">
        <v>9.1</v>
      </c>
      <c r="W91" s="401">
        <v>18.5</v>
      </c>
    </row>
    <row r="92" spans="7:23" ht="15.75" customHeight="1" thickBot="1">
      <c r="G92" s="261"/>
      <c r="H92" s="261"/>
      <c r="I92" s="261"/>
      <c r="J92" s="261"/>
      <c r="K92" s="261"/>
      <c r="L92" s="261"/>
      <c r="M92" s="261"/>
      <c r="N92" s="261"/>
      <c r="P92" s="261"/>
      <c r="Q92" s="261"/>
      <c r="R92" s="261"/>
      <c r="S92" s="261"/>
      <c r="T92" s="280" t="s">
        <v>0</v>
      </c>
      <c r="U92" s="280" t="s">
        <v>37</v>
      </c>
      <c r="V92" s="401">
        <v>9.6</v>
      </c>
      <c r="W92" s="401">
        <v>19.5</v>
      </c>
    </row>
    <row r="93" spans="7:23" ht="15.75" customHeight="1" thickBot="1">
      <c r="G93" s="261"/>
      <c r="H93" s="261"/>
      <c r="I93" s="261"/>
      <c r="J93" s="261"/>
      <c r="K93" s="261"/>
      <c r="L93" s="261"/>
      <c r="M93" s="261"/>
      <c r="N93" s="261"/>
      <c r="P93" s="261"/>
      <c r="Q93" s="261"/>
      <c r="R93" s="261"/>
      <c r="S93" s="261"/>
      <c r="T93" s="280" t="s">
        <v>0</v>
      </c>
      <c r="U93" s="280" t="s">
        <v>38</v>
      </c>
      <c r="V93" s="401">
        <v>16.899999999999999</v>
      </c>
      <c r="W93" s="401">
        <v>47.9</v>
      </c>
    </row>
    <row r="94" spans="7:23" ht="15.75" customHeight="1" thickBot="1">
      <c r="G94" s="261"/>
      <c r="H94" s="261"/>
      <c r="I94" s="261"/>
      <c r="J94" s="261"/>
      <c r="K94" s="261"/>
      <c r="L94" s="261"/>
      <c r="M94" s="261"/>
      <c r="N94" s="261"/>
      <c r="P94" s="261"/>
      <c r="Q94" s="261"/>
      <c r="R94" s="261"/>
      <c r="S94" s="261"/>
      <c r="T94" s="280"/>
      <c r="U94" s="280"/>
      <c r="V94" s="285"/>
      <c r="W94" s="285"/>
    </row>
    <row r="95" spans="7:23" ht="15.75" customHeight="1" thickBot="1">
      <c r="G95" s="261"/>
      <c r="H95" s="261"/>
      <c r="I95" s="261"/>
      <c r="J95" s="261"/>
      <c r="K95" s="261"/>
      <c r="L95" s="261"/>
      <c r="M95" s="261"/>
      <c r="N95" s="261"/>
      <c r="P95" s="261"/>
      <c r="Q95" s="261"/>
      <c r="R95" s="261"/>
      <c r="S95" s="261"/>
      <c r="T95" s="280"/>
      <c r="U95" s="280"/>
      <c r="V95" s="281"/>
      <c r="W95" s="281"/>
    </row>
    <row r="96" spans="7:23" ht="15.75" customHeight="1" thickBot="1">
      <c r="G96" s="261"/>
      <c r="H96" s="261"/>
      <c r="I96" s="261"/>
      <c r="J96" s="261"/>
      <c r="K96" s="261"/>
      <c r="L96" s="261"/>
      <c r="M96" s="261"/>
      <c r="N96" s="261"/>
      <c r="T96" s="280"/>
      <c r="U96" s="280"/>
      <c r="V96" s="285"/>
      <c r="W96" s="285"/>
    </row>
    <row r="97" spans="7:23" ht="15.75" customHeight="1" thickBot="1">
      <c r="G97" s="261"/>
      <c r="H97" s="261"/>
      <c r="I97" s="261"/>
      <c r="J97" s="261"/>
      <c r="K97" s="261"/>
      <c r="L97" s="261"/>
      <c r="M97" s="261"/>
      <c r="N97" s="261"/>
      <c r="T97" s="280"/>
      <c r="U97" s="280"/>
      <c r="V97" s="280"/>
      <c r="W97" s="280"/>
    </row>
    <row r="98" spans="7:23" ht="15.75" customHeight="1" thickBot="1">
      <c r="G98" s="261"/>
      <c r="H98" s="261"/>
      <c r="I98" s="261"/>
      <c r="J98" s="261"/>
      <c r="K98" s="261"/>
      <c r="L98" s="261"/>
      <c r="M98" s="261"/>
      <c r="N98" s="261"/>
      <c r="T98" s="280"/>
      <c r="U98" s="280"/>
      <c r="V98" s="280"/>
      <c r="W98" s="280"/>
    </row>
    <row r="99" spans="7:23" ht="15.75" customHeight="1">
      <c r="G99" s="261"/>
      <c r="H99" s="261"/>
      <c r="I99" s="261"/>
      <c r="J99" s="261"/>
      <c r="K99" s="261"/>
      <c r="L99" s="261"/>
      <c r="M99" s="261"/>
      <c r="N99" s="261"/>
    </row>
    <row r="100" spans="7:23" ht="15.75" customHeight="1">
      <c r="G100" s="261"/>
      <c r="H100" s="261"/>
      <c r="I100" s="261"/>
      <c r="J100" s="261"/>
      <c r="K100" s="261"/>
      <c r="L100" s="261"/>
      <c r="M100" s="261"/>
      <c r="N100" s="261"/>
    </row>
    <row r="101" spans="7:23" ht="15.75" customHeight="1">
      <c r="G101" s="261"/>
      <c r="H101" s="261"/>
      <c r="I101" s="261"/>
      <c r="J101" s="261"/>
      <c r="K101" s="261"/>
      <c r="L101" s="261"/>
      <c r="M101" s="261"/>
      <c r="N101" s="261"/>
    </row>
    <row r="102" spans="7:23" ht="15.75" customHeight="1">
      <c r="G102" s="261"/>
      <c r="H102" s="261"/>
      <c r="I102" s="261"/>
      <c r="J102" s="261"/>
      <c r="K102" s="261"/>
      <c r="L102" s="261"/>
      <c r="M102" s="261"/>
      <c r="N102" s="261"/>
    </row>
    <row r="103" spans="7:23" ht="15.75" customHeight="1">
      <c r="G103" s="261"/>
      <c r="H103" s="261"/>
      <c r="I103" s="261"/>
      <c r="J103" s="261"/>
      <c r="K103" s="261"/>
      <c r="L103" s="261"/>
      <c r="M103" s="261"/>
      <c r="N103" s="261"/>
    </row>
    <row r="104" spans="7:23" ht="15.75" customHeight="1">
      <c r="G104" s="261"/>
      <c r="H104" s="261"/>
      <c r="I104" s="261"/>
      <c r="J104" s="261"/>
      <c r="K104" s="261"/>
      <c r="L104" s="261"/>
      <c r="M104" s="261"/>
      <c r="N104" s="261"/>
    </row>
    <row r="105" spans="7:23" ht="15.75" customHeight="1">
      <c r="G105" s="261"/>
      <c r="H105" s="261"/>
      <c r="I105" s="261"/>
      <c r="J105" s="261"/>
      <c r="K105" s="261"/>
      <c r="L105" s="261"/>
      <c r="M105" s="261"/>
      <c r="N105" s="261"/>
    </row>
    <row r="106" spans="7:23" ht="15.75" customHeight="1">
      <c r="G106" s="261"/>
      <c r="H106" s="261"/>
      <c r="I106" s="261"/>
      <c r="J106" s="261"/>
      <c r="K106" s="261"/>
      <c r="L106" s="261"/>
      <c r="M106" s="261"/>
      <c r="N106" s="261"/>
    </row>
    <row r="107" spans="7:23" ht="15.75" customHeight="1">
      <c r="G107" s="261"/>
      <c r="H107" s="261"/>
      <c r="I107" s="261"/>
      <c r="J107" s="261"/>
      <c r="K107" s="261"/>
      <c r="L107" s="261"/>
      <c r="M107" s="261"/>
      <c r="N107" s="261"/>
    </row>
    <row r="108" spans="7:23" ht="15.75" customHeight="1">
      <c r="G108" s="261"/>
      <c r="H108" s="261"/>
      <c r="I108" s="261"/>
      <c r="J108" s="261"/>
      <c r="K108" s="261"/>
      <c r="L108" s="261"/>
      <c r="M108" s="261"/>
      <c r="N108" s="261"/>
    </row>
    <row r="109" spans="7:23" ht="15.75" customHeight="1">
      <c r="G109" s="261"/>
      <c r="H109" s="261"/>
      <c r="I109" s="261"/>
      <c r="J109" s="261"/>
      <c r="K109" s="261"/>
      <c r="L109" s="261"/>
      <c r="M109" s="261"/>
      <c r="N109" s="261"/>
    </row>
    <row r="110" spans="7:23" ht="15.75" customHeight="1">
      <c r="G110" s="261"/>
      <c r="H110" s="261"/>
      <c r="I110" s="261"/>
      <c r="J110" s="261"/>
      <c r="K110" s="261"/>
      <c r="L110" s="261"/>
      <c r="M110" s="261"/>
      <c r="N110" s="261"/>
    </row>
    <row r="111" spans="7:23" ht="15.75" customHeight="1">
      <c r="G111" s="261"/>
      <c r="H111" s="261"/>
      <c r="I111" s="261"/>
      <c r="J111" s="261"/>
      <c r="K111" s="261"/>
      <c r="L111" s="261"/>
      <c r="M111" s="261"/>
      <c r="N111" s="261"/>
    </row>
    <row r="112" spans="7:23" ht="15.75" customHeight="1">
      <c r="G112" s="261"/>
      <c r="H112" s="261"/>
      <c r="I112" s="261"/>
      <c r="J112" s="261"/>
      <c r="K112" s="261"/>
      <c r="L112" s="261"/>
      <c r="M112" s="261"/>
      <c r="N112" s="261"/>
    </row>
    <row r="113" spans="7:14" ht="15.75" customHeight="1">
      <c r="G113" s="261"/>
      <c r="H113" s="261"/>
      <c r="I113" s="261"/>
      <c r="J113" s="261"/>
      <c r="K113" s="261"/>
      <c r="L113" s="261"/>
      <c r="M113" s="261"/>
      <c r="N113" s="261"/>
    </row>
    <row r="114" spans="7:14" ht="15.75" customHeight="1">
      <c r="G114" s="261"/>
      <c r="H114" s="261"/>
      <c r="I114" s="261"/>
      <c r="J114" s="261"/>
      <c r="K114" s="261"/>
      <c r="L114" s="261"/>
      <c r="M114" s="261"/>
      <c r="N114" s="261"/>
    </row>
    <row r="115" spans="7:14" ht="15.75" customHeight="1">
      <c r="G115" s="261"/>
      <c r="H115" s="261"/>
      <c r="I115" s="261"/>
      <c r="J115" s="261"/>
      <c r="K115" s="261"/>
      <c r="L115" s="261"/>
      <c r="M115" s="261"/>
      <c r="N115" s="261"/>
    </row>
    <row r="116" spans="7:14" ht="15.75" customHeight="1">
      <c r="G116" s="261"/>
      <c r="H116" s="261"/>
      <c r="I116" s="261"/>
      <c r="J116" s="261"/>
      <c r="K116" s="261"/>
      <c r="L116" s="261"/>
      <c r="M116" s="261"/>
      <c r="N116" s="261"/>
    </row>
    <row r="117" spans="7:14" ht="15.75" customHeight="1">
      <c r="G117" s="261"/>
      <c r="H117" s="261"/>
      <c r="I117" s="261"/>
      <c r="J117" s="261"/>
      <c r="K117" s="261"/>
      <c r="L117" s="261"/>
      <c r="M117" s="261"/>
      <c r="N117" s="261"/>
    </row>
    <row r="118" spans="7:14" ht="15.75" customHeight="1">
      <c r="G118" s="261"/>
      <c r="H118" s="261"/>
      <c r="I118" s="261"/>
      <c r="J118" s="261"/>
      <c r="K118" s="261"/>
      <c r="L118" s="261"/>
      <c r="M118" s="261"/>
      <c r="N118" s="261"/>
    </row>
    <row r="119" spans="7:14" ht="15.75" customHeight="1">
      <c r="G119" s="261"/>
      <c r="H119" s="261"/>
      <c r="I119" s="261"/>
      <c r="J119" s="261"/>
      <c r="K119" s="261"/>
      <c r="L119" s="261"/>
      <c r="M119" s="261"/>
      <c r="N119" s="261"/>
    </row>
    <row r="120" spans="7:14" ht="15.75" customHeight="1">
      <c r="G120" s="261"/>
      <c r="H120" s="261"/>
      <c r="I120" s="261"/>
      <c r="J120" s="261"/>
      <c r="K120" s="261"/>
      <c r="L120" s="261"/>
      <c r="M120" s="261"/>
      <c r="N120" s="261"/>
    </row>
    <row r="121" spans="7:14" ht="15.75" customHeight="1">
      <c r="G121" s="261"/>
      <c r="H121" s="261"/>
      <c r="I121" s="261"/>
      <c r="J121" s="261"/>
      <c r="K121" s="261"/>
      <c r="L121" s="261"/>
      <c r="M121" s="261"/>
      <c r="N121" s="261"/>
    </row>
    <row r="122" spans="7:14" ht="15.75" customHeight="1"/>
    <row r="123" spans="7:14" ht="15.75" customHeight="1"/>
    <row r="124" spans="7:14" ht="15.75" customHeight="1"/>
    <row r="125" spans="7:14" ht="15.75" customHeight="1"/>
    <row r="126" spans="7:14" ht="15.75" customHeight="1"/>
    <row r="127" spans="7:14" ht="15.75" customHeight="1"/>
    <row r="128" spans="7: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64" spans="1:27" s="186" customFormat="1">
      <c r="A164" s="690">
        <v>0.48605324</v>
      </c>
      <c r="B164" s="690"/>
      <c r="C164" s="690"/>
      <c r="D164" s="690"/>
      <c r="E164" s="691"/>
      <c r="G164" s="260"/>
      <c r="H164" s="260"/>
      <c r="I164" s="260"/>
      <c r="J164" s="260"/>
      <c r="K164" s="260"/>
      <c r="L164" s="260"/>
      <c r="M164" s="260"/>
      <c r="N164" s="260"/>
      <c r="O164" s="260"/>
      <c r="P164" s="260"/>
      <c r="Q164" s="260"/>
      <c r="R164" s="260"/>
      <c r="S164" s="260"/>
      <c r="T164" s="260"/>
      <c r="U164" s="260"/>
      <c r="V164" s="260"/>
      <c r="W164" s="260"/>
      <c r="X164" s="260"/>
      <c r="Y164" s="260"/>
      <c r="Z164" s="260"/>
      <c r="AA164" s="260"/>
    </row>
  </sheetData>
  <mergeCells count="16">
    <mergeCell ref="A1:E1"/>
    <mergeCell ref="G3:W3"/>
    <mergeCell ref="D3:E3"/>
    <mergeCell ref="A164:E164"/>
    <mergeCell ref="G4:N4"/>
    <mergeCell ref="G5:N5"/>
    <mergeCell ref="P4:W4"/>
    <mergeCell ref="P5:W5"/>
    <mergeCell ref="S7:S8"/>
    <mergeCell ref="D4:E4"/>
    <mergeCell ref="G6:N6"/>
    <mergeCell ref="G7:I7"/>
    <mergeCell ref="K7:N7"/>
    <mergeCell ref="P6:W6"/>
    <mergeCell ref="P7:R7"/>
    <mergeCell ref="T7:W7"/>
  </mergeCells>
  <conditionalFormatting sqref="S9:S13">
    <cfRule type="containsText" dxfId="1" priority="1" operator="containsText" text="FALSE">
      <formula>NOT(ISERROR(SEARCH("FALSE",S9)))</formula>
    </cfRule>
    <cfRule type="containsText" dxfId="0" priority="2" operator="containsText" text="TRUE">
      <formula>NOT(ISERROR(SEARCH("TRUE",S9)))</formula>
    </cfRule>
  </conditionalFormatting>
  <pageMargins left="0.7" right="0.7" top="0.75" bottom="0.75" header="0.3" footer="0.3"/>
  <pageSetup paperSize="9" orientation="portrait" r:id="rId1"/>
  <headerFooter>
    <oddFooter xml:space="preserve">&amp;C_x000D_&amp;1#&amp;"Calibri"&amp;10&amp;K000000  Classified as OFFICIAL </oddFooter>
  </headerFooter>
  <ignoredErrors>
    <ignoredError sqref="J14 S14 G9:G13 J9:J13 P9 P10:P13 S10:S13 G16:J16 J15 P17:S20 S15 P30:S85 P29 S29 S16 H24:J24 G23 I23:J23 P28:S28 P27 S27 P26:Q26 S26 G26:J47 G25 I25:J25 P25:S25 P24:Q24 S24 H48:J48 G18:J21 H17:J17 G22 I22:J22 P22:S23 P21:Q21 S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E199-A1B0-42EC-B019-8E08172FE8A3}">
  <sheetPr>
    <tabColor theme="9" tint="-0.249977111117893"/>
  </sheetPr>
  <dimension ref="A1:M84"/>
  <sheetViews>
    <sheetView zoomScaleNormal="100" workbookViewId="0">
      <selection activeCell="E7" sqref="E7"/>
    </sheetView>
  </sheetViews>
  <sheetFormatPr defaultColWidth="9.140625" defaultRowHeight="20.100000000000001" customHeight="1"/>
  <cols>
    <col min="1" max="1" width="4.28515625" style="76" customWidth="1"/>
    <col min="2" max="2" width="32.85546875" customWidth="1"/>
    <col min="3" max="3" width="15.85546875" bestFit="1" customWidth="1"/>
    <col min="4" max="4" width="15.140625" customWidth="1"/>
    <col min="5" max="5" width="14.28515625" customWidth="1"/>
    <col min="6" max="6" width="12" customWidth="1"/>
    <col min="8" max="8" width="29" customWidth="1"/>
    <col min="9" max="9" width="20" style="212" customWidth="1"/>
    <col min="10" max="10" width="15.85546875" bestFit="1" customWidth="1"/>
  </cols>
  <sheetData>
    <row r="1" spans="1:13" ht="24.95" customHeight="1">
      <c r="C1" s="707" t="s">
        <v>206</v>
      </c>
      <c r="H1" s="706" t="s">
        <v>205</v>
      </c>
      <c r="I1" s="706"/>
      <c r="J1" s="706"/>
    </row>
    <row r="2" spans="1:13" ht="24.95" customHeight="1">
      <c r="C2" s="707"/>
      <c r="H2" s="706"/>
      <c r="I2" s="706"/>
      <c r="J2" s="706"/>
    </row>
    <row r="3" spans="1:13" s="368" customFormat="1" ht="99.75" customHeight="1">
      <c r="A3" s="76"/>
      <c r="C3" s="708"/>
      <c r="G3" s="71"/>
      <c r="H3" s="378"/>
      <c r="I3" s="378"/>
      <c r="J3" s="378"/>
    </row>
    <row r="4" spans="1:13" s="71" customFormat="1" ht="5.25" customHeight="1">
      <c r="A4" s="76"/>
      <c r="C4" s="389"/>
      <c r="H4" s="378"/>
      <c r="I4" s="378"/>
      <c r="J4" s="378"/>
    </row>
    <row r="5" spans="1:13" s="5" customFormat="1" ht="30.75" customHeight="1">
      <c r="A5" s="340"/>
      <c r="B5" s="410"/>
      <c r="C5" s="18" t="s">
        <v>55</v>
      </c>
      <c r="D5" s="250" t="s">
        <v>243</v>
      </c>
      <c r="E5" s="228" t="s">
        <v>150</v>
      </c>
      <c r="F5" s="225"/>
      <c r="G5" s="8"/>
      <c r="H5" s="709" t="s">
        <v>152</v>
      </c>
      <c r="I5" s="709"/>
      <c r="J5" s="709"/>
    </row>
    <row r="6" spans="1:13" s="16" customFormat="1" ht="49.5" customHeight="1">
      <c r="A6" s="76"/>
      <c r="B6" s="411" t="s">
        <v>56</v>
      </c>
      <c r="C6" s="22" t="s">
        <v>57</v>
      </c>
      <c r="D6" s="19" t="s">
        <v>153</v>
      </c>
      <c r="E6" s="20" t="s">
        <v>58</v>
      </c>
      <c r="F6" s="21" t="s">
        <v>45</v>
      </c>
      <c r="G6" s="225"/>
      <c r="H6" s="219" t="s">
        <v>124</v>
      </c>
      <c r="I6" s="219" t="s">
        <v>123</v>
      </c>
      <c r="J6" s="219" t="s">
        <v>138</v>
      </c>
    </row>
    <row r="7" spans="1:13" ht="20.100000000000001" customHeight="1">
      <c r="A7" s="416"/>
      <c r="B7" s="412" t="s">
        <v>120</v>
      </c>
      <c r="C7" s="23">
        <v>79053758.246553525</v>
      </c>
      <c r="D7" s="24">
        <v>87114</v>
      </c>
      <c r="E7" s="25">
        <f>C7/D7</f>
        <v>907.47478300334649</v>
      </c>
      <c r="F7" s="26">
        <f>SUMIFS($J$7:$J$24,$I$7:$I$24,B7)</f>
        <v>572135</v>
      </c>
      <c r="H7" s="215" t="s">
        <v>92</v>
      </c>
      <c r="I7" s="216" t="s">
        <v>129</v>
      </c>
      <c r="J7" s="217">
        <v>267998</v>
      </c>
      <c r="L7" s="405"/>
      <c r="M7" s="405"/>
    </row>
    <row r="8" spans="1:13" ht="20.100000000000001" customHeight="1">
      <c r="A8" s="416"/>
      <c r="B8" s="412" t="s">
        <v>99</v>
      </c>
      <c r="C8" s="23">
        <v>82536154.857984498</v>
      </c>
      <c r="D8" s="24">
        <v>97477</v>
      </c>
      <c r="E8" s="25">
        <f>C8/D8</f>
        <v>846.72440532622568</v>
      </c>
      <c r="F8" s="26">
        <f t="shared" ref="F8:F32" si="0">SUMIFS($J$7:$J$24,$I$7:$I$24,B8)</f>
        <v>542211</v>
      </c>
      <c r="H8" s="215" t="s">
        <v>92</v>
      </c>
      <c r="I8" s="216" t="s">
        <v>93</v>
      </c>
      <c r="J8" s="217">
        <v>26127</v>
      </c>
      <c r="L8" s="405"/>
      <c r="M8" s="405"/>
    </row>
    <row r="9" spans="1:13" ht="20.100000000000001" customHeight="1">
      <c r="A9" s="416"/>
      <c r="B9" s="413" t="s">
        <v>97</v>
      </c>
      <c r="C9" s="194">
        <v>161589913.10453802</v>
      </c>
      <c r="D9" s="195">
        <v>184591</v>
      </c>
      <c r="E9" s="233">
        <f>C9/D9</f>
        <v>875.39432098281077</v>
      </c>
      <c r="F9" s="406">
        <f>SUM(F7:F8)</f>
        <v>1114346</v>
      </c>
      <c r="H9" s="27" t="s">
        <v>94</v>
      </c>
      <c r="I9" s="213" t="s">
        <v>5</v>
      </c>
      <c r="J9" s="164">
        <v>29302</v>
      </c>
      <c r="L9" s="405"/>
      <c r="M9" s="405"/>
    </row>
    <row r="10" spans="1:13" ht="20.100000000000001" customHeight="1">
      <c r="A10" s="416"/>
      <c r="B10" s="412" t="s">
        <v>100</v>
      </c>
      <c r="C10" s="23">
        <v>87368537.63112855</v>
      </c>
      <c r="D10" s="24">
        <v>101483</v>
      </c>
      <c r="E10" s="25">
        <f t="shared" ref="E10:E31" si="1">C10/D10</f>
        <v>860.91796292116464</v>
      </c>
      <c r="F10" s="26">
        <f t="shared" si="0"/>
        <v>601250</v>
      </c>
      <c r="H10" s="27" t="s">
        <v>94</v>
      </c>
      <c r="I10" s="213" t="s">
        <v>8</v>
      </c>
      <c r="J10" s="164">
        <v>250470</v>
      </c>
      <c r="L10" s="405"/>
      <c r="M10" s="405"/>
    </row>
    <row r="11" spans="1:13" ht="20.100000000000001" customHeight="1">
      <c r="A11" s="416"/>
      <c r="B11" s="412" t="s">
        <v>101</v>
      </c>
      <c r="C11" s="23">
        <v>96463557.608759701</v>
      </c>
      <c r="D11" s="24">
        <v>97762</v>
      </c>
      <c r="E11" s="25">
        <f t="shared" si="1"/>
        <v>986.71833236594694</v>
      </c>
      <c r="F11" s="26">
        <f t="shared" si="0"/>
        <v>675481</v>
      </c>
      <c r="H11" s="215" t="s">
        <v>111</v>
      </c>
      <c r="I11" s="216" t="s">
        <v>0</v>
      </c>
      <c r="J11" s="217">
        <v>229780</v>
      </c>
      <c r="L11" s="405"/>
      <c r="M11" s="405"/>
    </row>
    <row r="12" spans="1:13" ht="20.100000000000001" customHeight="1">
      <c r="A12" s="416"/>
      <c r="B12" s="412" t="s">
        <v>9</v>
      </c>
      <c r="C12" s="23">
        <v>56891320.937223144</v>
      </c>
      <c r="D12" s="24">
        <v>62164</v>
      </c>
      <c r="E12" s="25">
        <f t="shared" si="1"/>
        <v>915.18114885179762</v>
      </c>
      <c r="F12" s="26">
        <f t="shared" si="0"/>
        <v>337356</v>
      </c>
      <c r="H12" s="215" t="s">
        <v>111</v>
      </c>
      <c r="I12" s="216" t="s">
        <v>1</v>
      </c>
      <c r="J12" s="217">
        <v>10679</v>
      </c>
      <c r="L12" s="405"/>
      <c r="M12" s="405"/>
    </row>
    <row r="13" spans="1:13" ht="20.100000000000001" customHeight="1">
      <c r="A13" s="416"/>
      <c r="B13" s="413" t="s">
        <v>98</v>
      </c>
      <c r="C13" s="194">
        <v>240723416.17711139</v>
      </c>
      <c r="D13" s="195">
        <v>261409</v>
      </c>
      <c r="E13" s="233">
        <f>C13/D13</f>
        <v>920.86889195517904</v>
      </c>
      <c r="F13" s="406">
        <f>SUM(F10:F12)</f>
        <v>1614087</v>
      </c>
      <c r="H13" s="215" t="s">
        <v>111</v>
      </c>
      <c r="I13" s="216" t="s">
        <v>4</v>
      </c>
      <c r="J13" s="217">
        <v>189643</v>
      </c>
      <c r="L13" s="405"/>
      <c r="M13" s="405"/>
    </row>
    <row r="14" spans="1:13" ht="20.100000000000001" customHeight="1">
      <c r="A14" s="416"/>
      <c r="B14" s="412" t="s">
        <v>3</v>
      </c>
      <c r="C14" s="23">
        <v>101205981.01185817</v>
      </c>
      <c r="D14" s="24">
        <v>103042</v>
      </c>
      <c r="E14" s="25">
        <f t="shared" si="1"/>
        <v>982.18183858871305</v>
      </c>
      <c r="F14" s="26">
        <f t="shared" si="0"/>
        <v>681996</v>
      </c>
      <c r="H14" s="27" t="s">
        <v>95</v>
      </c>
      <c r="I14" s="213" t="s">
        <v>7</v>
      </c>
      <c r="J14" s="164">
        <v>480375</v>
      </c>
      <c r="L14" s="405"/>
      <c r="M14" s="405"/>
    </row>
    <row r="15" spans="1:13" ht="20.100000000000001" customHeight="1">
      <c r="A15" s="416"/>
      <c r="B15" s="414" t="s">
        <v>102</v>
      </c>
      <c r="C15" s="194">
        <v>101205981.01185817</v>
      </c>
      <c r="D15" s="195">
        <v>103042</v>
      </c>
      <c r="E15" s="233">
        <f t="shared" si="1"/>
        <v>982.18183858871305</v>
      </c>
      <c r="F15" s="406">
        <f>SUM(F14)</f>
        <v>681996</v>
      </c>
      <c r="H15" s="27" t="s">
        <v>95</v>
      </c>
      <c r="I15" s="213" t="s">
        <v>10</v>
      </c>
      <c r="J15" s="164">
        <v>240090</v>
      </c>
      <c r="L15" s="405"/>
      <c r="M15" s="405"/>
    </row>
    <row r="16" spans="1:13" ht="20.100000000000001" customHeight="1">
      <c r="A16" s="416"/>
      <c r="B16" s="412" t="s">
        <v>7</v>
      </c>
      <c r="C16" s="23">
        <v>90176354.81933479</v>
      </c>
      <c r="D16" s="24">
        <v>85236</v>
      </c>
      <c r="E16" s="25">
        <f>C16/D16</f>
        <v>1057.9608946845792</v>
      </c>
      <c r="F16" s="26">
        <f t="shared" si="0"/>
        <v>480375</v>
      </c>
      <c r="H16" s="215" t="s">
        <v>96</v>
      </c>
      <c r="I16" s="216" t="s">
        <v>2</v>
      </c>
      <c r="J16" s="217">
        <v>301181</v>
      </c>
      <c r="L16" s="405"/>
      <c r="M16" s="405"/>
    </row>
    <row r="17" spans="1:13" ht="20.100000000000001" customHeight="1">
      <c r="A17" s="416"/>
      <c r="B17" s="412" t="s">
        <v>10</v>
      </c>
      <c r="C17" s="23">
        <v>49303760.974888444</v>
      </c>
      <c r="D17" s="24">
        <v>56165</v>
      </c>
      <c r="E17" s="25">
        <f t="shared" si="1"/>
        <v>877.83781669880614</v>
      </c>
      <c r="F17" s="26">
        <f t="shared" si="0"/>
        <v>240090</v>
      </c>
      <c r="H17" s="215" t="s">
        <v>96</v>
      </c>
      <c r="I17" s="216" t="s">
        <v>6</v>
      </c>
      <c r="J17" s="217">
        <v>24346</v>
      </c>
      <c r="L17" s="405"/>
      <c r="M17" s="405"/>
    </row>
    <row r="18" spans="1:13" ht="20.100000000000001" customHeight="1">
      <c r="A18" s="416"/>
      <c r="B18" s="413" t="s">
        <v>95</v>
      </c>
      <c r="C18" s="194">
        <v>139480115.79422325</v>
      </c>
      <c r="D18" s="195">
        <v>141401</v>
      </c>
      <c r="E18" s="233">
        <f t="shared" si="1"/>
        <v>986.41534214201636</v>
      </c>
      <c r="F18" s="406">
        <f>SUM(F16:F17)</f>
        <v>720465</v>
      </c>
      <c r="H18" s="27" t="s">
        <v>97</v>
      </c>
      <c r="I18" s="213" t="s">
        <v>99</v>
      </c>
      <c r="J18" s="164">
        <v>542211</v>
      </c>
      <c r="L18" s="405"/>
      <c r="M18" s="405"/>
    </row>
    <row r="19" spans="1:13" ht="20.100000000000001" customHeight="1">
      <c r="A19" s="416"/>
      <c r="B19" s="412" t="s">
        <v>2</v>
      </c>
      <c r="C19" s="23">
        <v>74532927.911944538</v>
      </c>
      <c r="D19" s="24">
        <v>61743</v>
      </c>
      <c r="E19" s="25">
        <f t="shared" si="1"/>
        <v>1207.1478209990532</v>
      </c>
      <c r="F19" s="26">
        <f t="shared" si="0"/>
        <v>301181</v>
      </c>
      <c r="H19" s="27" t="s">
        <v>97</v>
      </c>
      <c r="I19" s="213" t="s">
        <v>120</v>
      </c>
      <c r="J19" s="164">
        <v>572135</v>
      </c>
      <c r="L19" s="405"/>
      <c r="M19" s="405"/>
    </row>
    <row r="20" spans="1:13" ht="20.100000000000001" customHeight="1">
      <c r="A20" s="416"/>
      <c r="B20" s="412" t="s">
        <v>6</v>
      </c>
      <c r="C20" s="23">
        <v>9365969.7666968331</v>
      </c>
      <c r="D20" s="24">
        <v>4663</v>
      </c>
      <c r="E20" s="25">
        <f t="shared" si="1"/>
        <v>2008.5716849017442</v>
      </c>
      <c r="F20" s="26">
        <f t="shared" si="0"/>
        <v>24346</v>
      </c>
      <c r="H20" s="215" t="s">
        <v>98</v>
      </c>
      <c r="I20" s="216" t="s">
        <v>100</v>
      </c>
      <c r="J20" s="217">
        <v>601250</v>
      </c>
      <c r="L20" s="405"/>
      <c r="M20" s="405"/>
    </row>
    <row r="21" spans="1:13" ht="20.100000000000001" customHeight="1">
      <c r="A21" s="416"/>
      <c r="B21" s="413" t="s">
        <v>96</v>
      </c>
      <c r="C21" s="194">
        <v>83898897.678641379</v>
      </c>
      <c r="D21" s="195">
        <v>66406</v>
      </c>
      <c r="E21" s="233">
        <f>C21/D21</f>
        <v>1263.4234508725324</v>
      </c>
      <c r="F21" s="406">
        <f>SUM(F19:F20)</f>
        <v>325527</v>
      </c>
      <c r="H21" s="215" t="s">
        <v>98</v>
      </c>
      <c r="I21" s="216" t="s">
        <v>101</v>
      </c>
      <c r="J21" s="217">
        <v>675481</v>
      </c>
      <c r="L21" s="405"/>
      <c r="M21" s="405"/>
    </row>
    <row r="22" spans="1:13" ht="20.100000000000001" customHeight="1">
      <c r="A22" s="416"/>
      <c r="B22" s="412" t="s">
        <v>1</v>
      </c>
      <c r="C22" s="23">
        <v>4986581.1454116665</v>
      </c>
      <c r="D22" s="24">
        <v>1822</v>
      </c>
      <c r="E22" s="25">
        <f t="shared" ref="E22:E23" si="2">C22/D22</f>
        <v>2736.8721983598607</v>
      </c>
      <c r="F22" s="26">
        <f t="shared" si="0"/>
        <v>10679</v>
      </c>
      <c r="H22" s="215" t="s">
        <v>98</v>
      </c>
      <c r="I22" s="216" t="s">
        <v>9</v>
      </c>
      <c r="J22" s="217">
        <v>337356</v>
      </c>
      <c r="L22" s="405"/>
      <c r="M22" s="405"/>
    </row>
    <row r="23" spans="1:13" ht="20.100000000000001" customHeight="1">
      <c r="A23" s="416"/>
      <c r="B23" s="412" t="s">
        <v>0</v>
      </c>
      <c r="C23" s="23">
        <v>61559687.192525603</v>
      </c>
      <c r="D23" s="24">
        <v>47117</v>
      </c>
      <c r="E23" s="25">
        <f t="shared" si="2"/>
        <v>1306.5281574065752</v>
      </c>
      <c r="F23" s="26">
        <f t="shared" si="0"/>
        <v>229780</v>
      </c>
      <c r="H23" s="27" t="s">
        <v>102</v>
      </c>
      <c r="I23" s="213" t="s">
        <v>3</v>
      </c>
      <c r="J23" s="164">
        <v>681996</v>
      </c>
      <c r="L23" s="405"/>
      <c r="M23" s="405"/>
    </row>
    <row r="24" spans="1:13" ht="20.100000000000001" customHeight="1">
      <c r="A24" s="416"/>
      <c r="B24" s="412" t="s">
        <v>4</v>
      </c>
      <c r="C24" s="23">
        <v>34027169.835304804</v>
      </c>
      <c r="D24" s="24">
        <v>34559</v>
      </c>
      <c r="E24" s="25">
        <f>C24/D24</f>
        <v>984.61095041247734</v>
      </c>
      <c r="F24" s="26">
        <f>SUMIFS($J$7:$J$24,$I$7:$I$24,B24)</f>
        <v>189643</v>
      </c>
      <c r="H24" s="214" t="s">
        <v>11</v>
      </c>
      <c r="I24" s="214" t="s">
        <v>11</v>
      </c>
      <c r="J24" s="218">
        <v>5460420</v>
      </c>
      <c r="L24" s="405"/>
      <c r="M24" s="405"/>
    </row>
    <row r="25" spans="1:13" ht="20.100000000000001" customHeight="1">
      <c r="A25" s="416"/>
      <c r="B25" s="413" t="s">
        <v>111</v>
      </c>
      <c r="C25" s="194">
        <v>100573438.17324206</v>
      </c>
      <c r="D25" s="195">
        <v>83498</v>
      </c>
      <c r="E25" s="233">
        <f t="shared" si="1"/>
        <v>1204.5011637792768</v>
      </c>
      <c r="F25" s="406">
        <f>SUM(F22:F24)</f>
        <v>430102</v>
      </c>
      <c r="H25" s="418" t="s">
        <v>245</v>
      </c>
      <c r="I25" s="319">
        <v>45547</v>
      </c>
      <c r="J25" s="313" t="s">
        <v>19</v>
      </c>
      <c r="L25" s="500" t="s">
        <v>341</v>
      </c>
    </row>
    <row r="26" spans="1:13" ht="20.100000000000001" customHeight="1">
      <c r="A26" s="416"/>
      <c r="B26" s="412" t="s">
        <v>5</v>
      </c>
      <c r="C26" s="23">
        <v>11808256.071271621</v>
      </c>
      <c r="D26" s="24">
        <v>11799</v>
      </c>
      <c r="E26" s="25">
        <f t="shared" si="1"/>
        <v>1000.7844793009256</v>
      </c>
      <c r="F26" s="26">
        <f t="shared" si="0"/>
        <v>29302</v>
      </c>
      <c r="G26" s="312"/>
      <c r="H26" s="391" t="s">
        <v>236</v>
      </c>
      <c r="I26" s="391"/>
      <c r="J26" s="391"/>
      <c r="K26" s="392"/>
      <c r="L26" s="392"/>
      <c r="M26" s="392"/>
    </row>
    <row r="27" spans="1:13" ht="20.100000000000001" customHeight="1">
      <c r="A27" s="416"/>
      <c r="B27" s="412" t="s">
        <v>8</v>
      </c>
      <c r="C27" s="23">
        <v>63173184.895225994</v>
      </c>
      <c r="D27" s="24">
        <v>66695</v>
      </c>
      <c r="E27" s="25">
        <f t="shared" si="1"/>
        <v>947.19521546181863</v>
      </c>
      <c r="F27" s="26">
        <f t="shared" si="0"/>
        <v>250470</v>
      </c>
      <c r="G27" s="407"/>
      <c r="H27" s="393" t="s">
        <v>62</v>
      </c>
      <c r="I27" s="393"/>
      <c r="J27" s="394"/>
      <c r="K27" s="392"/>
      <c r="L27" s="392"/>
      <c r="M27" s="392"/>
    </row>
    <row r="28" spans="1:13" ht="20.100000000000001" customHeight="1">
      <c r="A28" s="416"/>
      <c r="B28" s="413" t="s">
        <v>94</v>
      </c>
      <c r="C28" s="194">
        <v>74981440.966497615</v>
      </c>
      <c r="D28" s="195">
        <v>78494</v>
      </c>
      <c r="E28" s="233">
        <f>C28/D28</f>
        <v>955.25060471497966</v>
      </c>
      <c r="F28" s="406">
        <f>SUM(F26:F27)</f>
        <v>279772</v>
      </c>
      <c r="G28" s="407"/>
      <c r="H28" s="409" t="s">
        <v>135</v>
      </c>
      <c r="I28" s="409"/>
      <c r="J28" s="409"/>
      <c r="K28" s="392"/>
      <c r="L28" s="392"/>
      <c r="M28" s="392"/>
    </row>
    <row r="29" spans="1:13" ht="20.100000000000001" customHeight="1">
      <c r="A29" s="416"/>
      <c r="B29" s="412" t="s">
        <v>167</v>
      </c>
      <c r="C29" s="23">
        <v>7533161.8158600442</v>
      </c>
      <c r="D29" s="24">
        <v>3036</v>
      </c>
      <c r="E29" s="25">
        <f t="shared" si="1"/>
        <v>2481.2785954743231</v>
      </c>
      <c r="F29" s="26">
        <f t="shared" si="0"/>
        <v>26127</v>
      </c>
      <c r="H29" s="409" t="s">
        <v>237</v>
      </c>
      <c r="I29" s="394"/>
      <c r="J29" s="394"/>
      <c r="K29" s="392"/>
      <c r="L29" s="392"/>
      <c r="M29" s="392"/>
    </row>
    <row r="30" spans="1:13" ht="29.25" customHeight="1">
      <c r="A30" s="416"/>
      <c r="B30" s="412" t="s">
        <v>129</v>
      </c>
      <c r="C30" s="23">
        <v>63779492.250300609</v>
      </c>
      <c r="D30" s="24">
        <v>62168</v>
      </c>
      <c r="E30" s="25">
        <f t="shared" si="1"/>
        <v>1025.9215713920444</v>
      </c>
      <c r="F30" s="26">
        <f t="shared" si="0"/>
        <v>267998</v>
      </c>
      <c r="H30" s="711" t="s">
        <v>238</v>
      </c>
      <c r="I30" s="711"/>
      <c r="J30" s="711"/>
      <c r="K30" s="392"/>
      <c r="L30" s="392"/>
      <c r="M30" s="392"/>
    </row>
    <row r="31" spans="1:13" ht="20.100000000000001" customHeight="1">
      <c r="A31" s="416"/>
      <c r="B31" s="413" t="s">
        <v>92</v>
      </c>
      <c r="C31" s="194">
        <v>71312654.066160649</v>
      </c>
      <c r="D31" s="195">
        <v>65204</v>
      </c>
      <c r="E31" s="233">
        <f t="shared" si="1"/>
        <v>1093.6852657223583</v>
      </c>
      <c r="F31" s="406">
        <f>SUM(F29:F30)</f>
        <v>294125</v>
      </c>
      <c r="H31" s="710"/>
      <c r="I31" s="710"/>
      <c r="J31" s="710"/>
      <c r="K31" s="392"/>
      <c r="L31" s="392"/>
      <c r="M31" s="392"/>
    </row>
    <row r="32" spans="1:13" ht="17.25" customHeight="1">
      <c r="A32" s="417"/>
      <c r="B32" s="415" t="s">
        <v>11</v>
      </c>
      <c r="C32" s="221">
        <v>973765856.97227263</v>
      </c>
      <c r="D32" s="221">
        <v>984045</v>
      </c>
      <c r="E32" s="251">
        <f>C32/D32</f>
        <v>989.55419413977268</v>
      </c>
      <c r="F32" s="221">
        <f t="shared" si="0"/>
        <v>5460420</v>
      </c>
      <c r="H32" s="395"/>
      <c r="I32" s="395"/>
      <c r="J32" s="395"/>
      <c r="K32" s="392"/>
      <c r="L32" s="392"/>
      <c r="M32" s="392"/>
    </row>
    <row r="33" spans="2:13" ht="17.25" customHeight="1">
      <c r="B33" s="6"/>
      <c r="C33" s="29"/>
      <c r="D33" s="30"/>
      <c r="E33" s="30"/>
      <c r="H33" s="396" t="s">
        <v>136</v>
      </c>
      <c r="I33" s="395"/>
      <c r="J33" s="395"/>
      <c r="K33" s="392"/>
      <c r="L33" s="392"/>
      <c r="M33" s="392"/>
    </row>
    <row r="34" spans="2:13" ht="17.25" customHeight="1">
      <c r="B34" s="28" t="s">
        <v>59</v>
      </c>
      <c r="C34" s="29"/>
      <c r="D34" s="30"/>
      <c r="E34" s="30"/>
      <c r="H34" s="705" t="s">
        <v>240</v>
      </c>
      <c r="I34" s="705"/>
      <c r="J34" s="705"/>
      <c r="K34" s="705"/>
      <c r="L34" s="705"/>
      <c r="M34" s="392"/>
    </row>
    <row r="35" spans="2:13" ht="17.25" customHeight="1">
      <c r="B35" s="712" t="s">
        <v>60</v>
      </c>
      <c r="C35" s="712"/>
      <c r="D35" s="712"/>
      <c r="E35" s="712"/>
      <c r="F35" s="712"/>
      <c r="H35" s="396" t="s">
        <v>137</v>
      </c>
      <c r="I35" s="397"/>
      <c r="J35" s="397"/>
      <c r="K35" s="392"/>
      <c r="L35" s="392"/>
      <c r="M35" s="392"/>
    </row>
    <row r="36" spans="2:13" ht="17.25" customHeight="1">
      <c r="B36" s="712"/>
      <c r="C36" s="712"/>
      <c r="D36" s="712"/>
      <c r="E36" s="712"/>
      <c r="F36" s="712"/>
      <c r="H36" s="396" t="s">
        <v>239</v>
      </c>
      <c r="I36" s="394"/>
      <c r="J36" s="394"/>
      <c r="K36" s="392"/>
      <c r="L36" s="392"/>
      <c r="M36" s="392"/>
    </row>
    <row r="37" spans="2:13" ht="17.25" customHeight="1">
      <c r="B37" s="232" t="s">
        <v>61</v>
      </c>
      <c r="C37" s="232"/>
      <c r="D37" s="30"/>
      <c r="E37" s="30"/>
      <c r="I37" s="220"/>
      <c r="J37" s="220"/>
      <c r="K37" s="212"/>
    </row>
    <row r="38" spans="2:13" ht="17.25" customHeight="1">
      <c r="B38" s="231" t="s">
        <v>127</v>
      </c>
      <c r="C38" s="231"/>
      <c r="D38" s="30"/>
      <c r="E38" s="30"/>
      <c r="I38" s="220"/>
      <c r="J38" s="31"/>
      <c r="K38" s="212"/>
    </row>
    <row r="39" spans="2:13" ht="20.100000000000001" customHeight="1">
      <c r="B39" s="231" t="s">
        <v>128</v>
      </c>
      <c r="C39" s="231"/>
      <c r="D39" s="30"/>
      <c r="K39" s="212"/>
    </row>
    <row r="40" spans="2:13" ht="20.100000000000001" customHeight="1">
      <c r="B40" s="189"/>
      <c r="C40" s="29"/>
      <c r="D40" s="30"/>
      <c r="K40" s="212"/>
    </row>
    <row r="41" spans="2:13" ht="20.100000000000001" customHeight="1">
      <c r="B41" s="713" t="s">
        <v>231</v>
      </c>
      <c r="C41" s="714"/>
      <c r="D41" s="714"/>
      <c r="E41" s="714"/>
      <c r="F41" s="714"/>
      <c r="K41" s="212"/>
    </row>
    <row r="42" spans="2:13" ht="20.100000000000001" customHeight="1">
      <c r="B42" s="703" t="s">
        <v>232</v>
      </c>
      <c r="C42" s="704"/>
      <c r="D42" s="704"/>
      <c r="E42" s="704"/>
      <c r="F42" s="704"/>
      <c r="K42" s="212"/>
    </row>
    <row r="43" spans="2:13" ht="20.100000000000001" customHeight="1">
      <c r="B43" s="703" t="s">
        <v>233</v>
      </c>
      <c r="C43" s="704"/>
      <c r="D43" s="704"/>
      <c r="E43" s="704"/>
      <c r="F43" s="704"/>
      <c r="I43" s="6"/>
      <c r="J43" s="6"/>
      <c r="K43" s="212"/>
    </row>
    <row r="44" spans="2:13" ht="20.100000000000001" customHeight="1">
      <c r="B44" s="408" t="s">
        <v>244</v>
      </c>
      <c r="C44" s="404"/>
      <c r="D44" s="404"/>
      <c r="E44" s="404"/>
      <c r="F44" s="404"/>
      <c r="H44" s="212"/>
      <c r="J44" s="212"/>
      <c r="K44" s="212"/>
    </row>
    <row r="45" spans="2:13" ht="20.100000000000001" customHeight="1">
      <c r="B45" s="703" t="s">
        <v>234</v>
      </c>
      <c r="C45" s="704"/>
      <c r="D45" s="704"/>
      <c r="E45" s="704"/>
      <c r="F45" s="704"/>
      <c r="H45" s="212"/>
      <c r="J45" s="212"/>
      <c r="K45" s="212"/>
    </row>
    <row r="46" spans="2:13" ht="20.100000000000001" customHeight="1">
      <c r="B46" s="703" t="s">
        <v>235</v>
      </c>
      <c r="C46" s="704"/>
      <c r="D46" s="704"/>
      <c r="E46" s="704"/>
      <c r="F46" s="704"/>
      <c r="H46" s="212"/>
      <c r="J46" s="212"/>
      <c r="K46" s="212"/>
    </row>
    <row r="47" spans="2:13" ht="20.100000000000001" customHeight="1">
      <c r="B47" s="187"/>
      <c r="H47" s="31"/>
      <c r="I47" s="31"/>
      <c r="J47" s="31"/>
      <c r="K47" s="212"/>
    </row>
    <row r="48" spans="2:13" ht="20.100000000000001" customHeight="1">
      <c r="B48" s="187"/>
      <c r="C48" s="28"/>
      <c r="D48" s="28"/>
      <c r="E48" s="28"/>
      <c r="F48" s="28"/>
      <c r="K48" s="212"/>
    </row>
    <row r="49" spans="2:11" ht="20.100000000000001" customHeight="1">
      <c r="B49" s="187"/>
      <c r="C49" s="28"/>
      <c r="D49" s="28"/>
      <c r="E49" s="28"/>
      <c r="F49" s="28"/>
      <c r="K49" s="212"/>
    </row>
    <row r="50" spans="2:11" ht="20.100000000000001" customHeight="1">
      <c r="C50" s="28"/>
      <c r="D50" s="28"/>
      <c r="E50" s="28"/>
      <c r="F50" s="28"/>
      <c r="K50" s="212"/>
    </row>
    <row r="51" spans="2:11" ht="20.100000000000001" customHeight="1">
      <c r="C51" s="28"/>
      <c r="D51" s="28"/>
      <c r="E51" s="28"/>
      <c r="F51" s="28"/>
      <c r="K51" s="212"/>
    </row>
    <row r="52" spans="2:11" ht="20.100000000000001" customHeight="1">
      <c r="B52" s="169"/>
      <c r="C52" s="170"/>
      <c r="D52" s="170"/>
      <c r="E52" s="170"/>
      <c r="F52" s="170"/>
      <c r="K52" s="212"/>
    </row>
    <row r="53" spans="2:11" ht="63.75" customHeight="1">
      <c r="C53" s="190"/>
      <c r="D53" s="190"/>
      <c r="E53" s="190"/>
      <c r="F53" s="190"/>
      <c r="G53" s="31"/>
      <c r="K53" s="212"/>
    </row>
    <row r="54" spans="2:11" ht="20.100000000000001" customHeight="1">
      <c r="C54" s="189"/>
      <c r="D54" s="189"/>
      <c r="E54" s="189"/>
      <c r="F54" s="189"/>
      <c r="G54" s="31"/>
      <c r="K54" s="212"/>
    </row>
    <row r="55" spans="2:11" ht="20.100000000000001" customHeight="1">
      <c r="C55" s="31"/>
      <c r="D55" s="31"/>
      <c r="E55" s="31"/>
      <c r="F55" s="31"/>
      <c r="G55" s="31"/>
    </row>
    <row r="56" spans="2:11" ht="20.100000000000001" customHeight="1">
      <c r="C56" s="191"/>
      <c r="D56" s="191"/>
      <c r="E56" s="191"/>
      <c r="F56" s="191"/>
      <c r="G56" s="31"/>
    </row>
    <row r="57" spans="2:11" ht="20.100000000000001" customHeight="1">
      <c r="C57" s="188"/>
      <c r="D57" s="188"/>
      <c r="E57" s="188"/>
      <c r="F57" s="188"/>
      <c r="G57" s="31"/>
    </row>
    <row r="58" spans="2:11" ht="20.100000000000001" customHeight="1">
      <c r="C58" s="188"/>
      <c r="D58" s="188"/>
      <c r="E58" s="188"/>
      <c r="F58" s="31"/>
      <c r="G58" s="31"/>
    </row>
    <row r="59" spans="2:11" ht="20.100000000000001" customHeight="1">
      <c r="C59" s="187"/>
      <c r="D59" s="187"/>
      <c r="E59" s="187"/>
      <c r="F59" s="187"/>
      <c r="G59" s="31"/>
    </row>
    <row r="60" spans="2:11" ht="20.100000000000001" customHeight="1">
      <c r="C60" s="187"/>
      <c r="D60" s="187"/>
      <c r="E60" s="187"/>
      <c r="F60" s="187"/>
      <c r="G60" s="32"/>
    </row>
    <row r="61" spans="2:11" ht="20.100000000000001" customHeight="1">
      <c r="C61" s="187"/>
      <c r="D61" s="187"/>
      <c r="E61" s="187"/>
      <c r="F61" s="187"/>
      <c r="G61" s="31"/>
    </row>
    <row r="62" spans="2:11" ht="20.100000000000001" customHeight="1">
      <c r="C62" s="187"/>
      <c r="D62" s="187"/>
      <c r="E62" s="187"/>
      <c r="F62" s="187"/>
      <c r="G62" s="31"/>
      <c r="H62" s="31"/>
      <c r="I62" s="31"/>
      <c r="J62" s="31"/>
    </row>
    <row r="63" spans="2:11" ht="20.100000000000001" customHeight="1">
      <c r="C63" s="187"/>
      <c r="D63" s="31"/>
      <c r="E63" s="31"/>
      <c r="F63" s="31"/>
      <c r="G63" s="31"/>
      <c r="H63" s="31"/>
      <c r="I63" s="31"/>
      <c r="J63" s="31"/>
    </row>
    <row r="64" spans="2:11" ht="20.100000000000001" customHeight="1">
      <c r="B64" s="170"/>
      <c r="C64" s="170"/>
      <c r="D64" s="170"/>
      <c r="E64" s="170"/>
      <c r="F64" s="170"/>
    </row>
    <row r="65" spans="2:6" ht="20.100000000000001" customHeight="1">
      <c r="C65" s="170"/>
      <c r="D65" s="170"/>
      <c r="E65" s="170"/>
      <c r="F65" s="170"/>
    </row>
    <row r="66" spans="2:6" ht="20.100000000000001" customHeight="1">
      <c r="C66" s="170"/>
      <c r="D66" s="170"/>
      <c r="E66" s="170"/>
      <c r="F66" s="170"/>
    </row>
    <row r="67" spans="2:6" ht="20.100000000000001" customHeight="1">
      <c r="C67" s="170"/>
      <c r="D67" s="170"/>
      <c r="E67" s="170"/>
      <c r="F67" s="170"/>
    </row>
    <row r="68" spans="2:6" ht="20.100000000000001" customHeight="1">
      <c r="B68" s="170"/>
      <c r="C68" s="170"/>
      <c r="D68" s="170"/>
      <c r="E68" s="170"/>
      <c r="F68" s="170"/>
    </row>
    <row r="69" spans="2:6" ht="20.100000000000001" customHeight="1">
      <c r="B69" s="170"/>
      <c r="C69" s="170"/>
      <c r="D69" s="170"/>
      <c r="E69" s="170"/>
      <c r="F69" s="170"/>
    </row>
    <row r="70" spans="2:6" ht="20.100000000000001" customHeight="1">
      <c r="B70" s="170"/>
      <c r="C70" s="170"/>
      <c r="D70" s="170"/>
      <c r="E70" s="170"/>
      <c r="F70" s="170"/>
    </row>
    <row r="71" spans="2:6" ht="20.100000000000001" customHeight="1">
      <c r="B71" s="170"/>
      <c r="C71" s="170"/>
      <c r="D71" s="170"/>
      <c r="E71" s="170"/>
      <c r="F71" s="170"/>
    </row>
    <row r="72" spans="2:6" ht="20.100000000000001" customHeight="1">
      <c r="B72" s="170"/>
      <c r="C72" s="170"/>
      <c r="D72" s="170"/>
      <c r="E72" s="170"/>
      <c r="F72" s="170"/>
    </row>
    <row r="73" spans="2:6" ht="20.100000000000001" customHeight="1">
      <c r="B73" s="170"/>
      <c r="C73" s="170"/>
      <c r="D73" s="170"/>
      <c r="E73" s="170"/>
      <c r="F73" s="170"/>
    </row>
    <row r="74" spans="2:6" ht="20.100000000000001" customHeight="1">
      <c r="B74" s="170"/>
      <c r="C74" s="170"/>
      <c r="D74" s="170"/>
      <c r="E74" s="170"/>
      <c r="F74" s="170"/>
    </row>
    <row r="75" spans="2:6" ht="20.100000000000001" customHeight="1">
      <c r="B75" s="170"/>
      <c r="C75" s="170"/>
      <c r="D75" s="170"/>
      <c r="E75" s="170"/>
      <c r="F75" s="170"/>
    </row>
    <row r="76" spans="2:6" ht="20.100000000000001" customHeight="1">
      <c r="B76" s="170"/>
      <c r="C76" s="170"/>
      <c r="D76" s="170"/>
      <c r="E76" s="170"/>
      <c r="F76" s="170"/>
    </row>
    <row r="77" spans="2:6" ht="20.100000000000001" customHeight="1">
      <c r="B77" s="170"/>
      <c r="C77" s="170"/>
      <c r="D77" s="170"/>
      <c r="E77" s="170"/>
      <c r="F77" s="170"/>
    </row>
    <row r="78" spans="2:6" ht="20.100000000000001" customHeight="1">
      <c r="B78" s="170"/>
      <c r="C78" s="170"/>
      <c r="D78" s="170"/>
      <c r="E78" s="170"/>
      <c r="F78" s="170"/>
    </row>
    <row r="79" spans="2:6" ht="20.100000000000001" customHeight="1">
      <c r="B79" s="170"/>
      <c r="C79" s="170"/>
      <c r="D79" s="170"/>
      <c r="E79" s="170"/>
      <c r="F79" s="170"/>
    </row>
    <row r="80" spans="2:6" ht="20.100000000000001" customHeight="1">
      <c r="B80" s="170"/>
      <c r="C80" s="170"/>
      <c r="D80" s="170"/>
      <c r="E80" s="170"/>
      <c r="F80" s="170"/>
    </row>
    <row r="81" spans="2:6" ht="20.100000000000001" customHeight="1">
      <c r="B81" s="170"/>
      <c r="C81" s="170"/>
      <c r="D81" s="170"/>
      <c r="E81" s="170"/>
      <c r="F81" s="170"/>
    </row>
    <row r="82" spans="2:6" ht="20.100000000000001" customHeight="1">
      <c r="B82" s="170"/>
      <c r="C82" s="170"/>
      <c r="D82" s="170"/>
      <c r="E82" s="170"/>
      <c r="F82" s="170"/>
    </row>
    <row r="83" spans="2:6" ht="20.100000000000001" customHeight="1">
      <c r="B83" s="170"/>
      <c r="C83" s="170"/>
      <c r="D83" s="170"/>
      <c r="E83" s="170"/>
      <c r="F83" s="170"/>
    </row>
    <row r="84" spans="2:6" ht="20.100000000000001" customHeight="1">
      <c r="B84" s="170"/>
      <c r="C84" s="170"/>
      <c r="D84" s="170"/>
      <c r="E84" s="170"/>
      <c r="F84" s="170"/>
    </row>
  </sheetData>
  <mergeCells count="12">
    <mergeCell ref="B46:F46"/>
    <mergeCell ref="H34:L34"/>
    <mergeCell ref="H1:J2"/>
    <mergeCell ref="C1:C3"/>
    <mergeCell ref="H5:J5"/>
    <mergeCell ref="H31:J31"/>
    <mergeCell ref="H30:J30"/>
    <mergeCell ref="B35:F36"/>
    <mergeCell ref="B41:F41"/>
    <mergeCell ref="B42:F42"/>
    <mergeCell ref="B43:F43"/>
    <mergeCell ref="B45:F45"/>
  </mergeCells>
  <pageMargins left="0.7" right="0.7" top="0.75" bottom="0.75" header="0.3" footer="0.3"/>
  <pageSetup paperSize="9" orientation="portrait" r:id="rId1"/>
  <headerFooter>
    <oddFooter xml:space="preserve">&amp;C_x000D_&amp;1#&amp;"Calibri"&amp;10&amp;K000000  Classified as OFFICIAL </oddFooter>
  </headerFooter>
  <ignoredErrors>
    <ignoredError sqref="E10:E12 E29 E27 E30 E14 E17 E15 E19:E20 E18 E26 E25 F9:F23 F25:F31" formula="1"/>
    <ignoredError sqref="E23"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4380-7717-4435-B8DB-C808764A951A}">
  <sheetPr>
    <tabColor rgb="FFFFC000"/>
    <pageSetUpPr fitToPage="1"/>
  </sheetPr>
  <dimension ref="A1:I40"/>
  <sheetViews>
    <sheetView workbookViewId="0">
      <selection activeCell="E1" sqref="E1"/>
    </sheetView>
  </sheetViews>
  <sheetFormatPr defaultColWidth="9.140625" defaultRowHeight="15"/>
  <cols>
    <col min="1" max="1" width="41.28515625" style="42" bestFit="1" customWidth="1"/>
    <col min="2" max="3" width="12" style="42" customWidth="1"/>
    <col min="4" max="4" width="5.5703125" style="4" customWidth="1"/>
    <col min="5" max="5" width="160" style="42" customWidth="1"/>
    <col min="6" max="6" width="11.42578125" style="42" customWidth="1"/>
    <col min="7" max="8" width="11.5703125" style="42" customWidth="1"/>
    <col min="9" max="16384" width="9.140625" style="42"/>
  </cols>
  <sheetData>
    <row r="1" spans="1:9">
      <c r="B1" s="42" t="s">
        <v>46</v>
      </c>
      <c r="C1" s="42" t="s">
        <v>47</v>
      </c>
      <c r="E1" s="489" t="s">
        <v>325</v>
      </c>
    </row>
    <row r="2" spans="1:9">
      <c r="A2" s="42" t="s">
        <v>66</v>
      </c>
      <c r="B2" s="289">
        <v>0.98</v>
      </c>
      <c r="C2" s="289">
        <v>0.97</v>
      </c>
      <c r="D2" s="292"/>
      <c r="E2" s="42" t="s">
        <v>177</v>
      </c>
    </row>
    <row r="3" spans="1:9">
      <c r="A3" s="42" t="s">
        <v>133</v>
      </c>
      <c r="B3" s="289">
        <v>0.98</v>
      </c>
      <c r="C3" s="289">
        <v>0.98</v>
      </c>
      <c r="D3" s="292"/>
      <c r="E3" s="42" t="s">
        <v>178</v>
      </c>
    </row>
    <row r="4" spans="1:9">
      <c r="A4" s="42" t="s">
        <v>134</v>
      </c>
      <c r="B4" s="328">
        <v>0.95</v>
      </c>
      <c r="C4" s="328">
        <v>0.94</v>
      </c>
      <c r="D4" s="292"/>
      <c r="E4" s="42" t="s">
        <v>179</v>
      </c>
      <c r="G4" s="47"/>
      <c r="H4" s="47"/>
    </row>
    <row r="5" spans="1:9">
      <c r="B5" s="323"/>
      <c r="C5" s="324"/>
      <c r="F5" s="42" t="s">
        <v>192</v>
      </c>
      <c r="G5" s="48" t="s">
        <v>67</v>
      </c>
      <c r="H5" s="48" t="s">
        <v>68</v>
      </c>
    </row>
    <row r="6" spans="1:9">
      <c r="A6" s="42" t="s">
        <v>69</v>
      </c>
      <c r="B6" s="49">
        <f>(G6/B9)*1000</f>
        <v>1027.7586905922699</v>
      </c>
      <c r="C6" s="49">
        <f>(H6/C9)*1000</f>
        <v>1319.6167902514956</v>
      </c>
      <c r="D6" s="292"/>
      <c r="E6" s="42" t="s">
        <v>328</v>
      </c>
      <c r="F6" s="3" t="s">
        <v>70</v>
      </c>
      <c r="G6" s="490">
        <v>1320710</v>
      </c>
      <c r="H6" s="490">
        <v>5863192</v>
      </c>
      <c r="I6" s="50" t="s">
        <v>71</v>
      </c>
    </row>
    <row r="7" spans="1:9">
      <c r="A7" s="42" t="s">
        <v>72</v>
      </c>
      <c r="B7" s="49">
        <v>238.9</v>
      </c>
      <c r="C7" s="49">
        <v>217.42</v>
      </c>
      <c r="D7" s="292"/>
      <c r="E7" s="42" t="s">
        <v>327</v>
      </c>
      <c r="G7" s="4"/>
      <c r="H7" s="4"/>
    </row>
    <row r="8" spans="1:9">
      <c r="A8" s="51"/>
      <c r="B8" s="325"/>
      <c r="C8" s="325"/>
      <c r="G8" s="4"/>
      <c r="H8" s="4"/>
    </row>
    <row r="9" spans="1:9">
      <c r="A9" s="42" t="s">
        <v>73</v>
      </c>
      <c r="B9" s="52">
        <v>1285039</v>
      </c>
      <c r="C9" s="52">
        <v>4443102</v>
      </c>
      <c r="D9" s="292"/>
      <c r="E9" s="42" t="s">
        <v>180</v>
      </c>
      <c r="F9" s="3"/>
      <c r="G9" s="47"/>
      <c r="H9" s="47"/>
    </row>
    <row r="10" spans="1:9">
      <c r="A10" s="42" t="s">
        <v>74</v>
      </c>
      <c r="B10" s="53">
        <v>232.4</v>
      </c>
      <c r="C10" s="53">
        <v>164.8</v>
      </c>
      <c r="D10" s="292"/>
      <c r="E10" s="42" t="s">
        <v>326</v>
      </c>
      <c r="G10" s="48" t="s">
        <v>67</v>
      </c>
      <c r="H10" s="48" t="s">
        <v>68</v>
      </c>
    </row>
    <row r="11" spans="1:9">
      <c r="A11" s="42" t="s">
        <v>75</v>
      </c>
      <c r="B11" s="54">
        <f>G11/B9</f>
        <v>1.175884934231568</v>
      </c>
      <c r="C11" s="54">
        <f>H11/C9</f>
        <v>1.3108769503828632</v>
      </c>
      <c r="D11" s="292"/>
      <c r="E11" s="42" t="s">
        <v>132</v>
      </c>
      <c r="F11" s="3" t="s">
        <v>76</v>
      </c>
      <c r="G11" s="290">
        <v>1511058</v>
      </c>
      <c r="H11" s="290">
        <v>5824360</v>
      </c>
      <c r="I11" s="3" t="s">
        <v>181</v>
      </c>
    </row>
    <row r="12" spans="1:9">
      <c r="B12" s="324"/>
      <c r="C12" s="324"/>
    </row>
    <row r="13" spans="1:9">
      <c r="A13" s="42" t="s">
        <v>77</v>
      </c>
      <c r="B13" s="491">
        <v>1301009</v>
      </c>
      <c r="C13" s="491">
        <v>4210613</v>
      </c>
      <c r="D13" s="292"/>
      <c r="E13" s="42" t="s">
        <v>182</v>
      </c>
    </row>
    <row r="14" spans="1:9">
      <c r="A14" s="42" t="s">
        <v>78</v>
      </c>
      <c r="B14" s="52">
        <v>1131471</v>
      </c>
      <c r="C14" s="52">
        <v>3548006</v>
      </c>
      <c r="D14" s="292"/>
      <c r="E14" s="42" t="s">
        <v>12</v>
      </c>
    </row>
    <row r="15" spans="1:9">
      <c r="A15" s="42" t="s">
        <v>79</v>
      </c>
      <c r="B15" s="55">
        <v>169538</v>
      </c>
      <c r="C15" s="55">
        <v>662607</v>
      </c>
      <c r="D15" s="292"/>
      <c r="E15" s="42" t="s">
        <v>183</v>
      </c>
    </row>
    <row r="16" spans="1:9">
      <c r="A16" s="42" t="s">
        <v>80</v>
      </c>
      <c r="B16" s="56">
        <f>B15/B13</f>
        <v>0.13031270344786239</v>
      </c>
      <c r="C16" s="56">
        <f>C15/C13</f>
        <v>0.15736592272906583</v>
      </c>
      <c r="D16" s="292"/>
      <c r="E16" s="42" t="s">
        <v>81</v>
      </c>
    </row>
    <row r="17" spans="1:5">
      <c r="B17" s="324"/>
      <c r="C17" s="324"/>
      <c r="E17" s="42" t="s">
        <v>12</v>
      </c>
    </row>
    <row r="18" spans="1:5">
      <c r="A18" s="42" t="s">
        <v>82</v>
      </c>
      <c r="B18" s="324"/>
      <c r="C18" s="324"/>
    </row>
    <row r="19" spans="1:5">
      <c r="A19" s="42" t="s">
        <v>83</v>
      </c>
      <c r="B19" s="57">
        <v>0.91300000000000003</v>
      </c>
      <c r="C19" s="57">
        <v>0.94899999999999995</v>
      </c>
      <c r="D19" s="292"/>
      <c r="E19" s="42" t="s">
        <v>184</v>
      </c>
    </row>
    <row r="20" spans="1:5">
      <c r="A20" s="42" t="s">
        <v>84</v>
      </c>
      <c r="B20" s="324"/>
      <c r="C20" s="324"/>
    </row>
    <row r="21" spans="1:5">
      <c r="A21" s="42" t="s">
        <v>85</v>
      </c>
      <c r="B21" s="53">
        <v>1188.5999999999999</v>
      </c>
      <c r="C21" s="58">
        <v>4247.3</v>
      </c>
      <c r="D21" s="292"/>
      <c r="E21" s="42" t="s">
        <v>184</v>
      </c>
    </row>
    <row r="22" spans="1:5">
      <c r="A22" s="59"/>
      <c r="B22" s="326"/>
      <c r="C22" s="324"/>
      <c r="E22" s="42" t="s">
        <v>12</v>
      </c>
    </row>
    <row r="23" spans="1:5">
      <c r="A23" s="42" t="s">
        <v>86</v>
      </c>
      <c r="B23" s="60">
        <v>0.27900000000000003</v>
      </c>
      <c r="C23" s="60">
        <v>0.253</v>
      </c>
      <c r="D23" s="292"/>
      <c r="E23" s="42" t="s">
        <v>185</v>
      </c>
    </row>
    <row r="24" spans="1:5">
      <c r="B24" s="326"/>
      <c r="C24" s="326"/>
      <c r="D24" s="293"/>
    </row>
    <row r="25" spans="1:5">
      <c r="A25" s="42" t="s">
        <v>87</v>
      </c>
      <c r="B25" s="291">
        <v>5126</v>
      </c>
      <c r="C25" s="291">
        <v>19766</v>
      </c>
      <c r="D25" s="292"/>
      <c r="E25" s="42" t="s">
        <v>193</v>
      </c>
    </row>
    <row r="26" spans="1:5">
      <c r="A26" s="42" t="s">
        <v>88</v>
      </c>
      <c r="B26" s="61">
        <v>0.88800000000000001</v>
      </c>
      <c r="C26" s="61">
        <v>0.81899999999999995</v>
      </c>
      <c r="D26" s="292"/>
      <c r="E26" s="42" t="s">
        <v>186</v>
      </c>
    </row>
    <row r="27" spans="1:5">
      <c r="A27" s="42" t="s">
        <v>89</v>
      </c>
      <c r="B27" s="53">
        <v>2.2999999999999998</v>
      </c>
      <c r="C27" s="53">
        <v>4.4000000000000004</v>
      </c>
      <c r="D27" s="292"/>
      <c r="E27" s="62" t="s">
        <v>187</v>
      </c>
    </row>
    <row r="28" spans="1:5">
      <c r="B28" s="324"/>
      <c r="C28" s="327"/>
    </row>
    <row r="29" spans="1:5">
      <c r="A29" s="42" t="s">
        <v>90</v>
      </c>
      <c r="B29" s="53">
        <v>78.5</v>
      </c>
      <c r="C29" s="53">
        <v>63.1</v>
      </c>
      <c r="D29" s="292"/>
      <c r="E29" s="42" t="s">
        <v>188</v>
      </c>
    </row>
    <row r="30" spans="1:5">
      <c r="B30" s="324"/>
      <c r="C30" s="324"/>
    </row>
    <row r="32" spans="1:5">
      <c r="E32" s="42" t="s">
        <v>12</v>
      </c>
    </row>
    <row r="34" spans="5:5">
      <c r="E34" s="42" t="s">
        <v>12</v>
      </c>
    </row>
    <row r="37" spans="5:5">
      <c r="E37" s="42" t="s">
        <v>12</v>
      </c>
    </row>
    <row r="40" spans="5:5">
      <c r="E40" s="42" t="s">
        <v>12</v>
      </c>
    </row>
  </sheetData>
  <pageMargins left="0.7" right="0.7" top="0.75" bottom="0.75" header="0.3" footer="0.3"/>
  <pageSetup paperSize="8" scale="56" orientation="landscape" horizontalDpi="4294967295" verticalDpi="4294967295" r:id="rId1"/>
  <headerFooter>
    <oddFooter xml:space="preserve">&amp;C_x000D_&amp;1#&amp;"Calibri"&amp;10&amp;K000000  Classified as OFFICIAL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C4FC0-749E-4E7B-B65C-3F2B5038FD45}">
  <sheetPr>
    <tabColor rgb="FFFFC000"/>
  </sheetPr>
  <dimension ref="A1:AB83"/>
  <sheetViews>
    <sheetView showGridLines="0" workbookViewId="0">
      <selection activeCell="Q9" sqref="Q9"/>
    </sheetView>
  </sheetViews>
  <sheetFormatPr defaultRowHeight="15"/>
  <cols>
    <col min="1" max="1" width="2.7109375" style="432" customWidth="1"/>
    <col min="2" max="20" width="10.5703125" style="432" customWidth="1"/>
    <col min="21" max="21" width="3" style="432" customWidth="1"/>
    <col min="22" max="22" width="9.140625" style="432"/>
    <col min="23" max="23" width="10.42578125" style="432" customWidth="1"/>
    <col min="24" max="24" width="12.7109375" style="432" bestFit="1" customWidth="1"/>
    <col min="25" max="32" width="10.42578125" style="432" customWidth="1"/>
    <col min="33" max="16384" width="9.140625" style="432"/>
  </cols>
  <sheetData>
    <row r="1" spans="1:28" ht="18.75">
      <c r="B1" s="744" t="s">
        <v>293</v>
      </c>
      <c r="C1" s="745"/>
      <c r="D1" s="745"/>
      <c r="E1" s="745"/>
      <c r="F1" s="745"/>
      <c r="G1" s="745"/>
      <c r="H1" s="745"/>
      <c r="I1" s="745"/>
      <c r="J1" s="745"/>
      <c r="K1" s="745"/>
      <c r="L1" s="433"/>
    </row>
    <row r="2" spans="1:28">
      <c r="B2" s="746" t="s">
        <v>329</v>
      </c>
      <c r="C2" s="746"/>
      <c r="D2" s="746"/>
      <c r="E2" s="746"/>
      <c r="F2" s="746"/>
      <c r="G2" s="746"/>
      <c r="H2" s="746"/>
      <c r="I2" s="746"/>
      <c r="J2" s="746"/>
      <c r="K2" s="746"/>
      <c r="L2" s="497" t="s">
        <v>19</v>
      </c>
      <c r="N2" s="433"/>
      <c r="O2" s="459" t="s">
        <v>308</v>
      </c>
      <c r="P2" s="433"/>
      <c r="Q2" s="433"/>
    </row>
    <row r="3" spans="1:28">
      <c r="B3" s="422">
        <v>184</v>
      </c>
      <c r="C3" s="447" t="s">
        <v>266</v>
      </c>
      <c r="D3" s="424">
        <v>67122</v>
      </c>
      <c r="E3" s="424">
        <v>67722</v>
      </c>
      <c r="F3" s="424">
        <v>49603</v>
      </c>
      <c r="G3" s="424">
        <v>132118</v>
      </c>
      <c r="H3" s="424">
        <v>332408</v>
      </c>
      <c r="I3" s="424">
        <v>208829</v>
      </c>
      <c r="J3" s="424">
        <v>61858</v>
      </c>
      <c r="K3" s="425">
        <v>919660</v>
      </c>
      <c r="L3" s="433"/>
      <c r="N3" s="486" t="s">
        <v>78</v>
      </c>
      <c r="O3" s="468"/>
      <c r="P3" s="469" t="s">
        <v>284</v>
      </c>
      <c r="Q3" s="469" t="s">
        <v>285</v>
      </c>
      <c r="R3" s="470"/>
    </row>
    <row r="4" spans="1:28">
      <c r="B4" s="426"/>
      <c r="C4" s="447" t="s">
        <v>267</v>
      </c>
      <c r="D4" s="424">
        <v>244.97080291970804</v>
      </c>
      <c r="E4" s="424">
        <v>247.16058394160584</v>
      </c>
      <c r="F4" s="424">
        <v>181.03284671532847</v>
      </c>
      <c r="G4" s="424">
        <v>482.18248175182481</v>
      </c>
      <c r="H4" s="424">
        <v>1213.1678832116788</v>
      </c>
      <c r="I4" s="424">
        <v>762.14963503649631</v>
      </c>
      <c r="J4" s="424">
        <v>225.75912408759123</v>
      </c>
      <c r="K4" s="424">
        <v>3356.4233576642337</v>
      </c>
      <c r="L4" s="498">
        <f>ROUNDDOWN(K4,-2)</f>
        <v>3300</v>
      </c>
      <c r="M4" s="495" t="s">
        <v>19</v>
      </c>
      <c r="N4" s="754" t="s">
        <v>309</v>
      </c>
      <c r="O4" s="754"/>
      <c r="P4" s="471">
        <v>841914</v>
      </c>
      <c r="Q4" s="471">
        <v>850063</v>
      </c>
      <c r="R4" s="487">
        <f t="shared" ref="R4:R5" si="0">Q4-P4</f>
        <v>8149</v>
      </c>
      <c r="S4" s="488">
        <f t="shared" ref="S4:S5" si="1">R4/P4</f>
        <v>9.6791358737353221E-3</v>
      </c>
    </row>
    <row r="5" spans="1:28">
      <c r="B5" s="426"/>
      <c r="C5" s="448" t="s">
        <v>268</v>
      </c>
      <c r="D5" s="427">
        <v>170</v>
      </c>
      <c r="E5" s="427">
        <v>192</v>
      </c>
      <c r="F5" s="427">
        <v>139</v>
      </c>
      <c r="G5" s="427">
        <v>362</v>
      </c>
      <c r="H5" s="427">
        <v>903</v>
      </c>
      <c r="I5" s="427">
        <v>591</v>
      </c>
      <c r="J5" s="427">
        <v>147</v>
      </c>
      <c r="K5" s="427">
        <v>2847</v>
      </c>
      <c r="M5" s="496"/>
      <c r="N5" s="470"/>
      <c r="O5" s="474" t="s">
        <v>289</v>
      </c>
      <c r="P5" s="472">
        <f>P4/'Daily Activity'!T4</f>
        <v>3061.5054545454545</v>
      </c>
      <c r="Q5" s="472">
        <f>Q4/'Daily Activity'!S4</f>
        <v>3102.419708029197</v>
      </c>
      <c r="R5" s="487">
        <f t="shared" si="0"/>
        <v>40.914253483742414</v>
      </c>
      <c r="S5" s="488">
        <f t="shared" si="1"/>
        <v>1.3364096223639425E-2</v>
      </c>
    </row>
    <row r="6" spans="1:28">
      <c r="B6" s="426"/>
      <c r="C6" s="448" t="s">
        <v>269</v>
      </c>
      <c r="D6" s="427">
        <v>322</v>
      </c>
      <c r="E6" s="427">
        <v>313</v>
      </c>
      <c r="F6" s="427">
        <v>236</v>
      </c>
      <c r="G6" s="427">
        <v>606</v>
      </c>
      <c r="H6" s="427">
        <v>1584</v>
      </c>
      <c r="I6" s="427">
        <v>944</v>
      </c>
      <c r="J6" s="427">
        <v>309</v>
      </c>
      <c r="K6" s="427">
        <v>3991</v>
      </c>
      <c r="L6" s="433"/>
      <c r="M6" s="496"/>
      <c r="N6" s="470"/>
      <c r="O6" s="470"/>
      <c r="P6" s="470"/>
      <c r="Q6" s="470"/>
      <c r="R6" s="487"/>
      <c r="S6" s="488"/>
    </row>
    <row r="7" spans="1:28">
      <c r="B7" s="428"/>
      <c r="C7" s="429"/>
      <c r="D7" s="430" t="s">
        <v>270</v>
      </c>
      <c r="E7" s="430" t="s">
        <v>271</v>
      </c>
      <c r="F7" s="430" t="s">
        <v>272</v>
      </c>
      <c r="G7" s="430" t="s">
        <v>273</v>
      </c>
      <c r="H7" s="430" t="s">
        <v>274</v>
      </c>
      <c r="I7" s="430" t="s">
        <v>275</v>
      </c>
      <c r="J7" s="430" t="s">
        <v>276</v>
      </c>
      <c r="K7" s="430" t="s">
        <v>57</v>
      </c>
      <c r="L7" s="433"/>
      <c r="M7" s="496"/>
      <c r="N7" s="755" t="s">
        <v>283</v>
      </c>
      <c r="O7" s="755"/>
      <c r="P7" s="469" t="s">
        <v>284</v>
      </c>
      <c r="Q7" s="469" t="s">
        <v>285</v>
      </c>
      <c r="R7" s="487"/>
      <c r="S7" s="488"/>
    </row>
    <row r="8" spans="1:28">
      <c r="B8" s="433"/>
      <c r="C8" s="433"/>
      <c r="D8" s="433"/>
      <c r="E8" s="433"/>
      <c r="F8" s="433"/>
      <c r="G8" s="433"/>
      <c r="H8" s="433"/>
      <c r="I8" s="433"/>
      <c r="J8" s="433"/>
      <c r="K8" s="433"/>
      <c r="L8" s="433"/>
      <c r="M8" s="495" t="s">
        <v>19</v>
      </c>
      <c r="N8" s="754" t="s">
        <v>320</v>
      </c>
      <c r="O8" s="754" t="s">
        <v>286</v>
      </c>
      <c r="P8" s="471">
        <v>12275</v>
      </c>
      <c r="Q8" s="471">
        <v>14214</v>
      </c>
      <c r="R8" s="487">
        <f>Q8-P8</f>
        <v>1939</v>
      </c>
      <c r="S8" s="488">
        <f>R8/P8</f>
        <v>0.15796334012219959</v>
      </c>
    </row>
    <row r="9" spans="1:28" ht="18.75">
      <c r="B9" s="744" t="s">
        <v>294</v>
      </c>
      <c r="C9" s="745"/>
      <c r="D9" s="745"/>
      <c r="E9" s="745"/>
      <c r="F9" s="745"/>
      <c r="G9" s="745"/>
      <c r="H9" s="745"/>
      <c r="I9" s="745"/>
      <c r="J9" s="745"/>
      <c r="K9" s="745"/>
      <c r="L9" s="433"/>
      <c r="M9" s="496"/>
      <c r="N9" s="470"/>
      <c r="O9" s="474" t="s">
        <v>289</v>
      </c>
      <c r="P9" s="473">
        <f>P8/'Daily Activity'!T4</f>
        <v>44.636363636363633</v>
      </c>
      <c r="Q9" s="473">
        <f>Q8/'Daily Activity'!S4</f>
        <v>51.875912408759127</v>
      </c>
      <c r="R9" s="470"/>
    </row>
    <row r="10" spans="1:28">
      <c r="B10" s="449"/>
      <c r="C10" s="423" t="s">
        <v>292</v>
      </c>
      <c r="D10" s="450">
        <v>0.90293793391138522</v>
      </c>
      <c r="E10" s="450">
        <v>0.89253123061929651</v>
      </c>
      <c r="F10" s="450">
        <v>0.89873596355059171</v>
      </c>
      <c r="G10" s="450">
        <v>0.89902965530813361</v>
      </c>
      <c r="H10" s="450">
        <v>0.91120851483718801</v>
      </c>
      <c r="I10" s="450">
        <v>0.90232199550828673</v>
      </c>
      <c r="J10" s="450">
        <v>0.91270328817614532</v>
      </c>
      <c r="K10" s="451">
        <v>0.9048898505969597</v>
      </c>
      <c r="L10" s="497" t="s">
        <v>19</v>
      </c>
      <c r="N10" s="470"/>
      <c r="O10" s="470"/>
      <c r="P10" s="470"/>
      <c r="Q10" s="470"/>
      <c r="R10" s="470"/>
    </row>
    <row r="11" spans="1:28">
      <c r="B11" s="428"/>
      <c r="C11" s="429"/>
      <c r="D11" s="430" t="s">
        <v>270</v>
      </c>
      <c r="E11" s="430" t="s">
        <v>271</v>
      </c>
      <c r="F11" s="430" t="s">
        <v>272</v>
      </c>
      <c r="G11" s="430" t="s">
        <v>273</v>
      </c>
      <c r="H11" s="430" t="s">
        <v>274</v>
      </c>
      <c r="I11" s="430" t="s">
        <v>275</v>
      </c>
      <c r="J11" s="430" t="s">
        <v>276</v>
      </c>
      <c r="K11" s="430" t="s">
        <v>57</v>
      </c>
      <c r="L11" s="433"/>
      <c r="T11" s="432" t="s">
        <v>12</v>
      </c>
    </row>
    <row r="13" spans="1:28" s="431" customFormat="1" ht="31.5">
      <c r="B13" s="431" t="s">
        <v>278</v>
      </c>
      <c r="M13" s="431" t="s">
        <v>12</v>
      </c>
      <c r="R13" s="432"/>
      <c r="S13" s="432"/>
      <c r="T13" s="432"/>
      <c r="U13" s="432"/>
      <c r="V13" s="432"/>
      <c r="W13" s="432"/>
      <c r="X13" s="432"/>
      <c r="Y13" s="432"/>
      <c r="Z13" s="432"/>
      <c r="AA13" s="432"/>
    </row>
    <row r="15" spans="1:28" s="433" customFormat="1" ht="21.75" customHeight="1">
      <c r="B15" s="458" t="s">
        <v>261</v>
      </c>
    </row>
    <row r="16" spans="1:28" s="433" customFormat="1" ht="21.75" customHeight="1">
      <c r="A16" s="494" t="s">
        <v>19</v>
      </c>
      <c r="B16" s="748" t="str">
        <f>"At the end of "&amp;('Daily Activity'!R3)&amp;" of the 2024-25 financial year, the statewide clinically meaningful pain reduction of cardiac patients was "&amp;TEXT('PPI REPORT'!G38,"##0.0")&amp;"% and trauma patients was "&amp;TEXT('PPI REPORT'!I38,"#0.0")&amp;"%."</f>
        <v>At the end of quarter 3 of the 2024-25 financial year, the statewide clinically meaningful pain reduction of cardiac patients was 77.4% and trauma patients was 80.5%.</v>
      </c>
      <c r="C16" s="749"/>
      <c r="D16" s="749"/>
      <c r="E16" s="749"/>
      <c r="F16" s="749"/>
      <c r="G16" s="749"/>
      <c r="H16" s="749"/>
      <c r="I16" s="749"/>
      <c r="J16" s="749"/>
      <c r="K16" s="749"/>
      <c r="L16" s="749"/>
      <c r="M16" s="749"/>
      <c r="N16" s="749"/>
      <c r="O16" s="749"/>
      <c r="P16" s="749"/>
      <c r="Q16" s="749"/>
      <c r="R16" s="749"/>
      <c r="S16" s="749"/>
      <c r="T16" s="750"/>
      <c r="V16" s="741" t="s">
        <v>311</v>
      </c>
      <c r="W16" s="742"/>
      <c r="X16" s="742"/>
      <c r="Y16" s="742"/>
      <c r="Z16" s="742"/>
      <c r="AA16" s="742"/>
      <c r="AB16" s="743"/>
    </row>
    <row r="17" spans="1:28">
      <c r="V17" s="479"/>
      <c r="W17" s="479"/>
      <c r="X17" s="479"/>
      <c r="Y17" s="479"/>
      <c r="Z17" s="479"/>
      <c r="AA17" s="479"/>
      <c r="AB17" s="479"/>
    </row>
    <row r="18" spans="1:28" s="433" customFormat="1" ht="21.75" customHeight="1">
      <c r="B18" s="458" t="s">
        <v>264</v>
      </c>
      <c r="V18" s="478"/>
      <c r="W18" s="478"/>
      <c r="X18" s="478"/>
      <c r="Y18" s="478"/>
      <c r="Z18" s="478"/>
      <c r="AA18" s="478"/>
      <c r="AB18" s="478"/>
    </row>
    <row r="19" spans="1:28" s="433" customFormat="1" ht="33" customHeight="1">
      <c r="A19" s="494" t="s">
        <v>19</v>
      </c>
      <c r="B19" s="721" t="s">
        <v>263</v>
      </c>
      <c r="C19" s="722"/>
      <c r="D19" s="722"/>
      <c r="E19" s="722"/>
      <c r="F19" s="722"/>
      <c r="G19" s="722"/>
      <c r="H19" s="722"/>
      <c r="I19" s="722"/>
      <c r="J19" s="722"/>
      <c r="K19" s="722"/>
      <c r="L19" s="722"/>
      <c r="M19" s="722"/>
      <c r="N19" s="722"/>
      <c r="O19" s="722"/>
      <c r="P19" s="722"/>
      <c r="Q19" s="722"/>
      <c r="R19" s="722"/>
      <c r="S19" s="722"/>
      <c r="T19" s="723"/>
      <c r="V19" s="741" t="s">
        <v>322</v>
      </c>
      <c r="W19" s="742"/>
      <c r="X19" s="742"/>
      <c r="Y19" s="742"/>
      <c r="Z19" s="742"/>
      <c r="AA19" s="742"/>
      <c r="AB19" s="743"/>
    </row>
    <row r="20" spans="1:28" s="433" customFormat="1" ht="33" customHeight="1">
      <c r="A20" s="494" t="s">
        <v>19</v>
      </c>
      <c r="B20" s="751" t="str">
        <f>"The QAS is one of the largest ambulance services in the nation, responding to over "&amp;TEXT('Daily Activity'!E34,"#,##0")&amp;" Code 1 emergencies every single day."</f>
        <v>The QAS is one of the largest ambulance services in the nation, responding to over 1,700 Code 1 emergencies every single day.</v>
      </c>
      <c r="C20" s="752"/>
      <c r="D20" s="752"/>
      <c r="E20" s="752"/>
      <c r="F20" s="752"/>
      <c r="G20" s="752"/>
      <c r="H20" s="752"/>
      <c r="I20" s="752"/>
      <c r="J20" s="752"/>
      <c r="K20" s="752"/>
      <c r="L20" s="752"/>
      <c r="M20" s="752"/>
      <c r="N20" s="752"/>
      <c r="O20" s="752"/>
      <c r="P20" s="752"/>
      <c r="Q20" s="752"/>
      <c r="R20" s="752"/>
      <c r="S20" s="752"/>
      <c r="T20" s="753"/>
      <c r="V20" s="741" t="s">
        <v>312</v>
      </c>
      <c r="W20" s="742"/>
      <c r="X20" s="742"/>
      <c r="Y20" s="742"/>
      <c r="Z20" s="742"/>
      <c r="AA20" s="742"/>
      <c r="AB20" s="743"/>
    </row>
    <row r="21" spans="1:28" s="433" customFormat="1" ht="13.5" customHeight="1">
      <c r="B21" s="461"/>
      <c r="C21" s="461"/>
      <c r="D21" s="461"/>
      <c r="E21" s="461"/>
      <c r="F21" s="461"/>
      <c r="G21" s="461"/>
      <c r="H21" s="461"/>
      <c r="I21" s="461"/>
      <c r="J21" s="461"/>
      <c r="K21" s="461"/>
      <c r="L21" s="461"/>
      <c r="M21" s="461"/>
      <c r="N21" s="461"/>
      <c r="O21" s="461"/>
      <c r="P21" s="461"/>
      <c r="Q21" s="461"/>
      <c r="R21" s="461"/>
      <c r="S21" s="461"/>
      <c r="T21" s="461"/>
      <c r="V21" s="480"/>
      <c r="W21" s="481"/>
      <c r="X21" s="481"/>
      <c r="Y21" s="481"/>
      <c r="Z21" s="481"/>
      <c r="AA21" s="481"/>
      <c r="AB21" s="481"/>
    </row>
    <row r="22" spans="1:28">
      <c r="B22" s="453"/>
      <c r="C22" s="453"/>
      <c r="D22" s="453"/>
      <c r="E22" s="453"/>
      <c r="F22" s="453"/>
      <c r="G22" s="460" t="s">
        <v>310</v>
      </c>
      <c r="H22" s="453"/>
      <c r="I22" s="453"/>
      <c r="J22" s="453"/>
      <c r="K22" s="453"/>
      <c r="L22" s="453"/>
      <c r="M22" s="453"/>
      <c r="N22" s="453"/>
      <c r="O22" s="453"/>
      <c r="P22" s="453"/>
      <c r="Q22" s="453"/>
      <c r="R22" s="453"/>
      <c r="S22" s="453"/>
      <c r="T22" s="453"/>
      <c r="V22" s="479"/>
      <c r="W22" s="479"/>
      <c r="X22" s="479"/>
      <c r="Y22" s="479"/>
      <c r="Z22" s="479"/>
      <c r="AA22" s="479"/>
      <c r="AB22" s="479"/>
    </row>
    <row r="23" spans="1:28" s="433" customFormat="1" ht="21.75" customHeight="1">
      <c r="B23" s="457" t="s">
        <v>330</v>
      </c>
      <c r="C23" s="455"/>
      <c r="D23" s="455"/>
      <c r="E23" s="455"/>
      <c r="F23" s="455"/>
      <c r="G23" s="455"/>
      <c r="J23" s="455"/>
      <c r="K23" s="455"/>
      <c r="L23" s="455"/>
      <c r="M23" s="455"/>
      <c r="N23" s="455"/>
      <c r="O23" s="455"/>
      <c r="P23" s="455"/>
      <c r="Q23" s="455"/>
      <c r="R23" s="455"/>
      <c r="S23" s="455"/>
      <c r="T23" s="455"/>
      <c r="V23" s="478"/>
      <c r="W23" s="478"/>
      <c r="X23" s="478"/>
      <c r="Y23" s="478"/>
      <c r="Z23" s="478"/>
      <c r="AA23" s="478"/>
      <c r="AB23" s="478"/>
    </row>
    <row r="24" spans="1:28" s="433" customFormat="1" ht="33" customHeight="1">
      <c r="B24" s="721" t="s">
        <v>279</v>
      </c>
      <c r="C24" s="722"/>
      <c r="D24" s="722"/>
      <c r="E24" s="722"/>
      <c r="F24" s="722"/>
      <c r="G24" s="722"/>
      <c r="H24" s="722"/>
      <c r="I24" s="722"/>
      <c r="J24" s="722"/>
      <c r="K24" s="722"/>
      <c r="L24" s="722"/>
      <c r="M24" s="722"/>
      <c r="N24" s="722"/>
      <c r="O24" s="722"/>
      <c r="P24" s="722"/>
      <c r="Q24" s="722"/>
      <c r="R24" s="722"/>
      <c r="S24" s="722"/>
      <c r="T24" s="723"/>
      <c r="V24" s="478"/>
      <c r="W24" s="478"/>
      <c r="X24" s="478"/>
      <c r="Y24" s="478"/>
      <c r="Z24" s="478"/>
      <c r="AA24" s="478"/>
      <c r="AB24" s="478"/>
    </row>
    <row r="25" spans="1:28" s="433" customFormat="1" ht="33" customHeight="1">
      <c r="A25" s="494" t="s">
        <v>19</v>
      </c>
      <c r="B25" s="724" t="str">
        <f>+"Despite this growth in demand, our Triple Zero (000) call taking performance was "&amp;(TEXT(K10*100,"#0.0")&amp;"% of calls answered within 10 seconds and our average response time to our most vulnerable patients was "&amp;('PPI REPORT'!G74)&amp;" minutes.  ")</f>
        <v>Despite this growth in demand, our Triple Zero (000) call taking performance was 90.5% of calls answered within 10 seconds and our average response time to our most vulnerable patients was 8.7 minutes.  </v>
      </c>
      <c r="C25" s="725"/>
      <c r="D25" s="725"/>
      <c r="E25" s="725"/>
      <c r="F25" s="725"/>
      <c r="G25" s="725"/>
      <c r="H25" s="725"/>
      <c r="I25" s="725"/>
      <c r="J25" s="725"/>
      <c r="K25" s="725"/>
      <c r="L25" s="725"/>
      <c r="M25" s="725"/>
      <c r="N25" s="725"/>
      <c r="O25" s="725"/>
      <c r="P25" s="725"/>
      <c r="Q25" s="725"/>
      <c r="R25" s="725"/>
      <c r="S25" s="725"/>
      <c r="T25" s="726"/>
      <c r="V25" s="741" t="s">
        <v>313</v>
      </c>
      <c r="W25" s="742"/>
      <c r="X25" s="742"/>
      <c r="Y25" s="742"/>
      <c r="Z25" s="742"/>
      <c r="AA25" s="742"/>
      <c r="AB25" s="743"/>
    </row>
    <row r="26" spans="1:28" s="433" customFormat="1" ht="29.25" customHeight="1">
      <c r="A26" s="494" t="s">
        <v>19</v>
      </c>
      <c r="B26" s="724" t="str">
        <f>"At the end of " &amp;('Daily Activity'!R3)&amp;" this financial year, the QAS experienced an increase of "&amp;TEXT('Daily Activity'!C33, "#0.0%")&amp;"  Code 1 incidents.  Our officers attended an average of "&amp;TEXT('Daily Activity'!G31,"#,##0")&amp;" Code 1 and 2 incidents per day and transported an average of "&amp;TEXT(Q5,"#,##0")&amp;" patients. "</f>
        <v xml:space="preserve">At the end of quarter 3 this financial year, the QAS experienced an increase of 9.8%  Code 1 incidents.  Our officers attended an average of 2,748 Code 1 and 2 incidents per day and transported an average of 3,102 patients. </v>
      </c>
      <c r="C26" s="725"/>
      <c r="D26" s="725"/>
      <c r="E26" s="725"/>
      <c r="F26" s="725"/>
      <c r="G26" s="725"/>
      <c r="H26" s="725"/>
      <c r="I26" s="725"/>
      <c r="J26" s="725"/>
      <c r="K26" s="725"/>
      <c r="L26" s="725"/>
      <c r="M26" s="725"/>
      <c r="N26" s="725"/>
      <c r="O26" s="725"/>
      <c r="P26" s="725"/>
      <c r="Q26" s="725"/>
      <c r="R26" s="725"/>
      <c r="S26" s="725"/>
      <c r="T26" s="726"/>
      <c r="V26" s="741" t="s">
        <v>314</v>
      </c>
      <c r="W26" s="742"/>
      <c r="X26" s="742"/>
      <c r="Y26" s="742"/>
      <c r="Z26" s="742"/>
      <c r="AA26" s="742"/>
      <c r="AB26" s="743"/>
    </row>
    <row r="27" spans="1:28" s="433" customFormat="1" ht="33" customHeight="1">
      <c r="A27" s="494" t="s">
        <v>19</v>
      </c>
      <c r="B27" s="727" t="str">
        <f>"During this period, "&amp;TEXT(K3,"#,##0")&amp;" Triple Zero (000) calls were received by QAS Operations Centres across the state."</f>
        <v>During this period, 919,660 Triple Zero (000) calls were received by QAS Operations Centres across the state.</v>
      </c>
      <c r="C27" s="728"/>
      <c r="D27" s="728"/>
      <c r="E27" s="728"/>
      <c r="F27" s="728"/>
      <c r="G27" s="728"/>
      <c r="H27" s="728"/>
      <c r="I27" s="728"/>
      <c r="J27" s="728"/>
      <c r="K27" s="728"/>
      <c r="L27" s="728"/>
      <c r="M27" s="728"/>
      <c r="N27" s="728"/>
      <c r="O27" s="728"/>
      <c r="P27" s="728"/>
      <c r="Q27" s="728"/>
      <c r="R27" s="728"/>
      <c r="S27" s="728"/>
      <c r="T27" s="729"/>
      <c r="V27" s="741" t="s">
        <v>315</v>
      </c>
      <c r="W27" s="742"/>
      <c r="X27" s="742"/>
      <c r="Y27" s="742"/>
      <c r="Z27" s="742"/>
      <c r="AA27" s="742"/>
      <c r="AB27" s="743"/>
    </row>
    <row r="28" spans="1:28" s="433" customFormat="1" ht="27.75" customHeight="1">
      <c r="O28" s="433" t="s">
        <v>12</v>
      </c>
      <c r="V28" s="741" t="s">
        <v>307</v>
      </c>
      <c r="W28" s="742"/>
      <c r="X28" s="742"/>
      <c r="Y28" s="742"/>
      <c r="Z28" s="742"/>
      <c r="AA28" s="742"/>
      <c r="AB28" s="743"/>
    </row>
    <row r="29" spans="1:28" s="433" customFormat="1" ht="21.75" customHeight="1">
      <c r="B29" s="454"/>
      <c r="C29" s="454"/>
      <c r="D29" s="454"/>
      <c r="E29" s="454"/>
      <c r="F29" s="454"/>
      <c r="G29" s="454"/>
      <c r="H29" s="454"/>
      <c r="I29" s="454"/>
      <c r="J29" s="454"/>
      <c r="K29" s="454"/>
      <c r="L29" s="454"/>
      <c r="M29" s="454"/>
      <c r="N29" s="454"/>
      <c r="O29" s="454"/>
      <c r="P29" s="454"/>
      <c r="Q29" s="454"/>
      <c r="R29" s="454"/>
      <c r="S29" s="454"/>
      <c r="T29" s="454"/>
      <c r="V29" s="478"/>
      <c r="W29" s="478"/>
      <c r="X29" s="478"/>
      <c r="Y29" s="478"/>
      <c r="Z29" s="478"/>
      <c r="AA29" s="478"/>
      <c r="AB29" s="478"/>
    </row>
    <row r="30" spans="1:28" ht="18.75">
      <c r="B30" s="730" t="s">
        <v>280</v>
      </c>
      <c r="C30" s="730"/>
      <c r="D30" s="730"/>
      <c r="E30" s="730"/>
      <c r="F30" s="730"/>
      <c r="G30" s="730"/>
      <c r="H30" s="730"/>
      <c r="I30" s="730"/>
      <c r="J30" s="730"/>
      <c r="K30" s="730"/>
      <c r="L30" s="730"/>
      <c r="M30" s="730"/>
      <c r="N30" s="730"/>
      <c r="O30" s="730"/>
      <c r="P30" s="730"/>
      <c r="Q30" s="730"/>
      <c r="R30" s="730"/>
      <c r="S30" s="730"/>
      <c r="T30" s="730"/>
      <c r="V30" s="479"/>
      <c r="W30" s="479"/>
      <c r="X30" s="479"/>
      <c r="Y30" s="479"/>
      <c r="Z30" s="479"/>
      <c r="AA30" s="479"/>
      <c r="AB30" s="479"/>
    </row>
    <row r="31" spans="1:28" s="433" customFormat="1" ht="21.75" customHeight="1">
      <c r="A31" s="494" t="s">
        <v>19</v>
      </c>
      <c r="B31" s="721" t="str">
        <f>"On average, we answer over "&amp;TEXT(L4,"#,##0")&amp;" Triple Zero (000) calls per day."</f>
        <v>On average, we answer over 3,300 Triple Zero (000) calls per day.</v>
      </c>
      <c r="C31" s="722"/>
      <c r="D31" s="722"/>
      <c r="E31" s="722"/>
      <c r="F31" s="722"/>
      <c r="G31" s="722"/>
      <c r="H31" s="722"/>
      <c r="I31" s="722"/>
      <c r="J31" s="722"/>
      <c r="K31" s="722"/>
      <c r="L31" s="722"/>
      <c r="M31" s="722"/>
      <c r="N31" s="722"/>
      <c r="O31" s="722"/>
      <c r="P31" s="722"/>
      <c r="Q31" s="722"/>
      <c r="R31" s="722"/>
      <c r="S31" s="722"/>
      <c r="T31" s="723"/>
      <c r="V31" s="741" t="s">
        <v>307</v>
      </c>
      <c r="W31" s="742"/>
      <c r="X31" s="742"/>
      <c r="Y31" s="742"/>
      <c r="Z31" s="742"/>
      <c r="AA31" s="742"/>
      <c r="AB31" s="743"/>
    </row>
    <row r="32" spans="1:28" s="433" customFormat="1" ht="21.75" customHeight="1">
      <c r="A32" s="494" t="s">
        <v>19</v>
      </c>
      <c r="B32" s="737" t="str" cm="1">
        <f t="array" ref="B32">"At the end of "&amp;('Daily Activity'!R3:R3)&amp;" of the 2024–25 financial year, we answered "&amp;(TEXT(K10,"#0.0%")*100&amp;"% of Triple Zero (000) calls within 10 seconds. ")</f>
        <v>At the end of quarter 3 of the 2024–25 financial year, we answered 90.5% of Triple Zero (000) calls within 10 seconds. </v>
      </c>
      <c r="C32" s="738"/>
      <c r="D32" s="738"/>
      <c r="E32" s="738"/>
      <c r="F32" s="738"/>
      <c r="G32" s="738"/>
      <c r="H32" s="738"/>
      <c r="I32" s="738"/>
      <c r="J32" s="738"/>
      <c r="K32" s="738"/>
      <c r="L32" s="738"/>
      <c r="M32" s="738"/>
      <c r="N32" s="738"/>
      <c r="O32" s="738"/>
      <c r="P32" s="738"/>
      <c r="Q32" s="738"/>
      <c r="R32" s="738"/>
      <c r="S32" s="738"/>
      <c r="T32" s="739"/>
      <c r="V32" s="741" t="s">
        <v>307</v>
      </c>
      <c r="W32" s="742"/>
      <c r="X32" s="742"/>
      <c r="Y32" s="742"/>
      <c r="Z32" s="742"/>
      <c r="AA32" s="742"/>
      <c r="AB32" s="743"/>
    </row>
    <row r="33" spans="1:28" s="433" customFormat="1" ht="21.75" customHeight="1">
      <c r="B33" s="734" t="s">
        <v>295</v>
      </c>
      <c r="C33" s="735"/>
      <c r="D33" s="735"/>
      <c r="E33" s="735"/>
      <c r="F33" s="735"/>
      <c r="G33" s="735"/>
      <c r="H33" s="735"/>
      <c r="I33" s="735"/>
      <c r="J33" s="735"/>
      <c r="K33" s="735"/>
      <c r="L33" s="735"/>
      <c r="M33" s="735"/>
      <c r="N33" s="735"/>
      <c r="O33" s="735"/>
      <c r="P33" s="735"/>
      <c r="Q33" s="735"/>
      <c r="R33" s="735"/>
      <c r="S33" s="735"/>
      <c r="T33" s="736"/>
      <c r="V33" s="478"/>
      <c r="W33" s="478"/>
      <c r="X33" s="478"/>
      <c r="Y33" s="478"/>
      <c r="Z33" s="478"/>
      <c r="AA33" s="478"/>
      <c r="AB33" s="478"/>
    </row>
    <row r="34" spans="1:28" s="433" customFormat="1" ht="21.75" customHeight="1">
      <c r="B34" s="731" t="s">
        <v>281</v>
      </c>
      <c r="C34" s="732"/>
      <c r="D34" s="732"/>
      <c r="E34" s="732"/>
      <c r="F34" s="732"/>
      <c r="G34" s="732"/>
      <c r="H34" s="732"/>
      <c r="I34" s="732"/>
      <c r="J34" s="732"/>
      <c r="K34" s="732"/>
      <c r="L34" s="732"/>
      <c r="M34" s="732"/>
      <c r="N34" s="732"/>
      <c r="O34" s="732"/>
      <c r="P34" s="732"/>
      <c r="Q34" s="732"/>
      <c r="R34" s="732"/>
      <c r="S34" s="732"/>
      <c r="T34" s="733"/>
      <c r="V34" s="478"/>
      <c r="W34" s="478"/>
      <c r="X34" s="478"/>
      <c r="Y34" s="478"/>
      <c r="Z34" s="478"/>
      <c r="AA34" s="478"/>
      <c r="AB34" s="478"/>
    </row>
    <row r="35" spans="1:28" s="433" customFormat="1" ht="21.75" customHeight="1">
      <c r="B35" s="747"/>
      <c r="C35" s="747"/>
      <c r="D35" s="747"/>
      <c r="E35" s="747"/>
      <c r="F35" s="747"/>
      <c r="G35" s="747"/>
      <c r="H35" s="747"/>
      <c r="I35" s="747"/>
      <c r="J35" s="747"/>
      <c r="K35" s="747"/>
      <c r="L35" s="747"/>
      <c r="M35" s="747"/>
      <c r="N35" s="747"/>
      <c r="O35" s="747"/>
      <c r="P35" s="747"/>
      <c r="Q35" s="747"/>
      <c r="R35" s="747"/>
      <c r="S35" s="747"/>
      <c r="T35" s="747"/>
      <c r="V35" s="478"/>
      <c r="W35" s="478"/>
      <c r="X35" s="478"/>
      <c r="Y35" s="478"/>
      <c r="Z35" s="478"/>
      <c r="AA35" s="478"/>
      <c r="AB35" s="478"/>
    </row>
    <row r="36" spans="1:28" ht="18.75">
      <c r="B36" s="730" t="s">
        <v>282</v>
      </c>
      <c r="C36" s="730"/>
      <c r="D36" s="730"/>
      <c r="E36" s="730"/>
      <c r="F36" s="730"/>
      <c r="G36" s="730"/>
      <c r="H36" s="730"/>
      <c r="I36" s="730"/>
      <c r="J36" s="730"/>
      <c r="K36" s="730"/>
      <c r="L36" s="730"/>
      <c r="M36" s="730"/>
      <c r="N36" s="730"/>
      <c r="O36" s="730"/>
      <c r="P36" s="730"/>
      <c r="Q36" s="730"/>
      <c r="R36" s="730"/>
      <c r="S36" s="730"/>
      <c r="T36" s="730"/>
      <c r="V36" s="479"/>
      <c r="W36" s="479"/>
      <c r="X36" s="479"/>
      <c r="Y36" s="479"/>
      <c r="Z36" s="479"/>
      <c r="AA36" s="479"/>
      <c r="AB36" s="479"/>
    </row>
    <row r="37" spans="1:28" s="433" customFormat="1" ht="21.75" customHeight="1">
      <c r="A37" s="494" t="s">
        <v>19</v>
      </c>
      <c r="B37" s="721" t="str">
        <f>"At the end of "&amp;('Daily Activity'!R3)&amp;" of the 2024-25 financial year, the response performance for Code 1A was "&amp;TEXT('PPI REPORT'!G74,"##0.0")&amp;" minutes (50th percentile) and "&amp;TEXT('PPI REPORT'!H74,"#0.0")&amp;" minutes (90th percentile)."</f>
        <v>At the end of quarter 3 of the 2024-25 financial year, the response performance for Code 1A was 8.7 minutes (50th percentile) and 17.6 minutes (90th percentile).</v>
      </c>
      <c r="C37" s="722"/>
      <c r="D37" s="722"/>
      <c r="E37" s="722"/>
      <c r="F37" s="722"/>
      <c r="G37" s="722"/>
      <c r="H37" s="722"/>
      <c r="I37" s="722"/>
      <c r="J37" s="722"/>
      <c r="K37" s="722"/>
      <c r="L37" s="722"/>
      <c r="M37" s="722"/>
      <c r="N37" s="722"/>
      <c r="O37" s="722"/>
      <c r="P37" s="722"/>
      <c r="Q37" s="722"/>
      <c r="R37" s="722"/>
      <c r="S37" s="722"/>
      <c r="T37" s="723"/>
      <c r="V37" s="741" t="s">
        <v>316</v>
      </c>
      <c r="W37" s="742"/>
      <c r="X37" s="742"/>
      <c r="Y37" s="742"/>
      <c r="Z37" s="742"/>
      <c r="AA37" s="742"/>
      <c r="AB37" s="743"/>
    </row>
    <row r="38" spans="1:28" s="433" customFormat="1" ht="21.75" customHeight="1">
      <c r="B38" s="731" t="s">
        <v>323</v>
      </c>
      <c r="C38" s="732"/>
      <c r="D38" s="732"/>
      <c r="E38" s="732"/>
      <c r="F38" s="732"/>
      <c r="G38" s="732"/>
      <c r="H38" s="732"/>
      <c r="I38" s="732"/>
      <c r="J38" s="732"/>
      <c r="K38" s="732"/>
      <c r="L38" s="732"/>
      <c r="M38" s="732"/>
      <c r="N38" s="732"/>
      <c r="O38" s="732"/>
      <c r="P38" s="732"/>
      <c r="Q38" s="732"/>
      <c r="R38" s="732"/>
      <c r="S38" s="732"/>
      <c r="T38" s="733"/>
      <c r="V38" s="478"/>
      <c r="W38" s="478"/>
      <c r="X38" s="478"/>
      <c r="Y38" s="478"/>
      <c r="Z38" s="478"/>
      <c r="AA38" s="478"/>
      <c r="AB38" s="478"/>
    </row>
    <row r="39" spans="1:28" s="433" customFormat="1" ht="21.75" customHeight="1">
      <c r="B39" s="747"/>
      <c r="C39" s="747"/>
      <c r="D39" s="747"/>
      <c r="E39" s="747"/>
      <c r="F39" s="747"/>
      <c r="G39" s="747"/>
      <c r="H39" s="747"/>
      <c r="I39" s="747"/>
      <c r="J39" s="747"/>
      <c r="K39" s="747"/>
      <c r="L39" s="747"/>
      <c r="M39" s="747"/>
      <c r="N39" s="747"/>
      <c r="O39" s="747"/>
      <c r="P39" s="747"/>
      <c r="Q39" s="747"/>
      <c r="R39" s="747"/>
      <c r="S39" s="747"/>
      <c r="T39" s="747"/>
      <c r="V39" s="478"/>
      <c r="W39" s="478"/>
      <c r="X39" s="478"/>
      <c r="Y39" s="478"/>
      <c r="Z39" s="478"/>
      <c r="AA39" s="478"/>
      <c r="AB39" s="478"/>
    </row>
    <row r="40" spans="1:28" ht="18.75">
      <c r="B40" s="730" t="s">
        <v>318</v>
      </c>
      <c r="C40" s="730"/>
      <c r="D40" s="730"/>
      <c r="E40" s="730"/>
      <c r="F40" s="730"/>
      <c r="G40" s="730"/>
      <c r="H40" s="730"/>
      <c r="I40" s="730"/>
      <c r="J40" s="730"/>
      <c r="K40" s="730"/>
      <c r="L40" s="730"/>
      <c r="M40" s="730"/>
      <c r="N40" s="730"/>
      <c r="O40" s="730"/>
      <c r="P40" s="730"/>
      <c r="Q40" s="730"/>
      <c r="R40" s="730"/>
      <c r="S40" s="730"/>
      <c r="T40" s="730"/>
      <c r="V40" s="479"/>
      <c r="W40" s="479"/>
      <c r="X40" s="479"/>
      <c r="Y40" s="479"/>
      <c r="Z40" s="479"/>
      <c r="AA40" s="479"/>
      <c r="AB40" s="479"/>
    </row>
    <row r="41" spans="1:28" s="433" customFormat="1" ht="21.75" customHeight="1">
      <c r="A41" s="494" t="s">
        <v>19</v>
      </c>
      <c r="B41" s="715" t="str">
        <f>"At the end of "&amp;('Daily Activity'!R3)&amp;" of the 2024-25 financial year, Code 3 and Code 4 incidents combined on time performance achieved "&amp;TEXT('PPI REPORT'!R74,"##0.0")&amp;"%, exceeding the target of 70%."</f>
        <v>At the end of quarter 3 of the 2024-25 financial year, Code 3 and Code 4 incidents combined on time performance achieved 76.5%, exceeding the target of 70%.</v>
      </c>
      <c r="C41" s="716"/>
      <c r="D41" s="716"/>
      <c r="E41" s="716"/>
      <c r="F41" s="716"/>
      <c r="G41" s="716"/>
      <c r="H41" s="716"/>
      <c r="I41" s="716"/>
      <c r="J41" s="716"/>
      <c r="K41" s="716"/>
      <c r="L41" s="716"/>
      <c r="M41" s="716"/>
      <c r="N41" s="716"/>
      <c r="O41" s="716"/>
      <c r="P41" s="716"/>
      <c r="Q41" s="716"/>
      <c r="R41" s="716"/>
      <c r="S41" s="716"/>
      <c r="T41" s="717"/>
      <c r="V41" s="741" t="s">
        <v>317</v>
      </c>
      <c r="W41" s="742"/>
      <c r="X41" s="742"/>
      <c r="Y41" s="742"/>
      <c r="Z41" s="742"/>
      <c r="AA41" s="742"/>
      <c r="AB41" s="743"/>
    </row>
    <row r="42" spans="1:28" s="433" customFormat="1" ht="21.75" customHeight="1">
      <c r="B42" s="455"/>
      <c r="C42" s="455"/>
      <c r="D42" s="455"/>
      <c r="E42" s="455"/>
      <c r="F42" s="455"/>
      <c r="G42" s="455"/>
      <c r="H42" s="455"/>
      <c r="I42" s="455"/>
      <c r="J42" s="455"/>
      <c r="K42" s="455"/>
      <c r="L42" s="455"/>
      <c r="M42" s="455"/>
      <c r="N42" s="455"/>
      <c r="O42" s="455"/>
      <c r="P42" s="455"/>
      <c r="Q42" s="455"/>
      <c r="R42" s="455"/>
      <c r="S42" s="455"/>
      <c r="T42" s="455"/>
    </row>
    <row r="43" spans="1:28" s="433" customFormat="1" ht="21.75" customHeight="1">
      <c r="B43" s="730" t="s">
        <v>296</v>
      </c>
      <c r="C43" s="730"/>
      <c r="D43" s="730"/>
      <c r="E43" s="730"/>
      <c r="F43" s="730"/>
      <c r="G43" s="730"/>
      <c r="H43" s="730"/>
      <c r="I43" s="730"/>
      <c r="J43" s="730"/>
      <c r="K43" s="730"/>
      <c r="L43" s="730"/>
      <c r="M43" s="730"/>
      <c r="N43" s="730"/>
      <c r="O43" s="730"/>
      <c r="P43" s="730"/>
      <c r="Q43" s="730"/>
      <c r="R43" s="730"/>
      <c r="S43" s="730"/>
      <c r="T43" s="730"/>
    </row>
    <row r="44" spans="1:28" s="433" customFormat="1" ht="21.75" customHeight="1">
      <c r="A44" s="494" t="s">
        <v>19</v>
      </c>
      <c r="B44" s="482" t="str">
        <f>"Over "&amp;TEXT(L4,"#,##0")&amp;" Triple Zero (000) calls per day"</f>
        <v>Over 3,300 Triple Zero (000) calls per day</v>
      </c>
      <c r="C44" s="462"/>
      <c r="D44" s="462"/>
      <c r="E44" s="462"/>
      <c r="F44" s="462"/>
      <c r="G44" s="462"/>
      <c r="H44" s="463"/>
      <c r="I44" s="455"/>
      <c r="J44" s="476" t="s">
        <v>306</v>
      </c>
      <c r="K44" s="476"/>
      <c r="L44" s="476"/>
      <c r="M44" s="476"/>
      <c r="N44" s="477"/>
      <c r="O44" s="477"/>
      <c r="P44" s="477"/>
      <c r="Q44" s="453"/>
      <c r="R44" s="453"/>
      <c r="S44" s="453"/>
      <c r="T44" s="453"/>
    </row>
    <row r="45" spans="1:28" s="433" customFormat="1" ht="21.75" customHeight="1">
      <c r="B45" s="483" t="s">
        <v>297</v>
      </c>
      <c r="C45" s="464"/>
      <c r="D45" s="464"/>
      <c r="E45" s="464"/>
      <c r="F45" s="464"/>
      <c r="G45" s="464"/>
      <c r="H45" s="465"/>
      <c r="I45" s="455"/>
      <c r="J45" s="715" t="s">
        <v>303</v>
      </c>
      <c r="K45" s="716"/>
      <c r="L45" s="716"/>
      <c r="M45" s="716"/>
      <c r="N45" s="716"/>
      <c r="O45" s="716"/>
      <c r="P45" s="717"/>
      <c r="Q45" s="453"/>
      <c r="R45" s="453" t="s">
        <v>12</v>
      </c>
      <c r="S45" s="453"/>
      <c r="T45" s="453"/>
    </row>
    <row r="46" spans="1:28" s="433" customFormat="1" ht="21.75" customHeight="1">
      <c r="B46" s="484" t="s">
        <v>319</v>
      </c>
      <c r="C46" s="466"/>
      <c r="D46" s="466"/>
      <c r="E46" s="466"/>
      <c r="F46" s="466"/>
      <c r="G46" s="466"/>
      <c r="H46" s="467"/>
      <c r="I46" s="455"/>
      <c r="J46" s="715" t="s">
        <v>303</v>
      </c>
      <c r="K46" s="716"/>
      <c r="L46" s="716"/>
      <c r="M46" s="716"/>
      <c r="N46" s="716"/>
      <c r="O46" s="716"/>
      <c r="P46" s="717"/>
      <c r="Q46" s="453"/>
      <c r="R46" s="453"/>
      <c r="S46" s="453"/>
      <c r="T46" s="453"/>
    </row>
    <row r="47" spans="1:28" s="433" customFormat="1" ht="21.75" customHeight="1">
      <c r="B47" s="453"/>
      <c r="C47" s="453"/>
      <c r="D47" s="453"/>
      <c r="E47" s="453"/>
      <c r="F47" s="453"/>
      <c r="G47" s="453"/>
      <c r="H47" s="453"/>
      <c r="I47" s="453"/>
      <c r="J47" s="453"/>
      <c r="K47" s="453"/>
      <c r="L47" s="453"/>
      <c r="M47" s="453"/>
      <c r="N47" s="453"/>
      <c r="O47" s="453"/>
      <c r="P47" s="453"/>
      <c r="Q47" s="453"/>
      <c r="R47" s="453"/>
      <c r="S47" s="453"/>
      <c r="T47" s="453"/>
    </row>
    <row r="48" spans="1:28" s="433" customFormat="1" ht="21.75" customHeight="1">
      <c r="B48" s="456" t="s">
        <v>76</v>
      </c>
      <c r="C48" s="455"/>
      <c r="D48" s="455"/>
      <c r="E48" s="455"/>
      <c r="F48" s="455"/>
      <c r="G48" s="455"/>
      <c r="H48" s="455"/>
      <c r="I48" s="455"/>
      <c r="J48" s="455"/>
      <c r="K48" s="455"/>
      <c r="L48" s="455"/>
      <c r="M48" s="455"/>
      <c r="N48" s="455"/>
      <c r="O48" s="455"/>
      <c r="P48" s="455"/>
      <c r="Q48" s="455"/>
      <c r="R48" s="455"/>
      <c r="S48" s="455"/>
      <c r="T48" s="455"/>
    </row>
    <row r="49" spans="1:24" s="433" customFormat="1" ht="21.75" customHeight="1">
      <c r="A49" s="494" t="s">
        <v>19</v>
      </c>
      <c r="B49" s="485" t="str">
        <f>"The QAS responds to a daily average of "&amp;TEXT(Q9,"#,##0")&amp;" critically urgent patients (Code 1A)"</f>
        <v>The QAS responds to a daily average of 52 critically urgent patients (Code 1A)</v>
      </c>
      <c r="C49" s="462"/>
      <c r="D49" s="462"/>
      <c r="E49" s="462"/>
      <c r="F49" s="462"/>
      <c r="G49" s="462"/>
      <c r="H49" s="463"/>
      <c r="I49" s="455"/>
      <c r="J49" s="715" t="s">
        <v>321</v>
      </c>
      <c r="K49" s="716"/>
      <c r="L49" s="716"/>
      <c r="M49" s="716"/>
      <c r="N49" s="716"/>
      <c r="O49" s="716"/>
      <c r="P49" s="717"/>
      <c r="Q49" s="455"/>
      <c r="R49" s="455"/>
      <c r="S49" s="455"/>
      <c r="T49" s="455"/>
    </row>
    <row r="50" spans="1:24" s="433" customFormat="1" ht="21.75" customHeight="1">
      <c r="B50" s="484" t="str">
        <f>"Average cost per ambulance reponse "&amp;TEXT('PPI REPORT'!V74, "$#,##0")&amp;""</f>
        <v>Average cost per ambulance reponse $990</v>
      </c>
      <c r="C50" s="466"/>
      <c r="D50" s="466"/>
      <c r="E50" s="466"/>
      <c r="F50" s="466"/>
      <c r="G50" s="466"/>
      <c r="H50" s="467"/>
      <c r="I50" s="455"/>
      <c r="J50" s="715" t="s">
        <v>304</v>
      </c>
      <c r="K50" s="716"/>
      <c r="L50" s="716"/>
      <c r="M50" s="716"/>
      <c r="N50" s="716"/>
      <c r="O50" s="716"/>
      <c r="P50" s="717"/>
      <c r="Q50" s="455"/>
      <c r="R50" s="455"/>
      <c r="S50" s="455"/>
      <c r="T50" s="455"/>
    </row>
    <row r="51" spans="1:24" s="433" customFormat="1" ht="21.75" customHeight="1">
      <c r="B51" s="455"/>
      <c r="C51" s="455"/>
      <c r="D51" s="455"/>
      <c r="E51" s="455"/>
      <c r="F51" s="455"/>
      <c r="G51" s="455"/>
      <c r="H51" s="455"/>
      <c r="I51" s="455"/>
      <c r="J51" s="455"/>
      <c r="K51" s="455"/>
      <c r="L51" s="455"/>
      <c r="M51" s="455"/>
      <c r="N51" s="455"/>
      <c r="O51" s="455"/>
      <c r="P51" s="455"/>
      <c r="Q51" s="455"/>
      <c r="R51" s="455"/>
      <c r="S51" s="455"/>
      <c r="T51" s="455"/>
    </row>
    <row r="52" spans="1:24" s="433" customFormat="1" ht="21.75" customHeight="1">
      <c r="B52" s="456" t="s">
        <v>298</v>
      </c>
      <c r="C52" s="455"/>
      <c r="D52" s="455"/>
      <c r="E52" s="455"/>
      <c r="F52" s="455"/>
      <c r="G52" s="455"/>
      <c r="H52" s="455"/>
      <c r="I52" s="455"/>
      <c r="J52" s="455"/>
      <c r="K52" s="455"/>
      <c r="L52" s="455"/>
      <c r="M52" s="455"/>
      <c r="N52" s="455"/>
      <c r="O52" s="455"/>
      <c r="P52" s="455"/>
      <c r="Q52" s="455"/>
      <c r="R52" s="455"/>
      <c r="S52" s="455"/>
      <c r="T52" s="455"/>
    </row>
    <row r="53" spans="1:24" s="433" customFormat="1" ht="21.75" customHeight="1">
      <c r="A53" s="494" t="s">
        <v>19</v>
      </c>
      <c r="B53" s="482" t="s">
        <v>299</v>
      </c>
      <c r="C53" s="462"/>
      <c r="D53" s="462"/>
      <c r="E53" s="462"/>
      <c r="F53" s="462"/>
      <c r="G53" s="462"/>
      <c r="H53" s="463"/>
      <c r="I53" s="455"/>
      <c r="J53" s="715" t="s">
        <v>305</v>
      </c>
      <c r="K53" s="716"/>
      <c r="L53" s="716"/>
      <c r="M53" s="716"/>
      <c r="N53" s="716"/>
      <c r="O53" s="716"/>
      <c r="P53" s="717"/>
      <c r="Q53" s="455"/>
      <c r="R53" s="455"/>
      <c r="S53" s="455"/>
      <c r="T53" s="455"/>
      <c r="X53" s="433" t="s">
        <v>12</v>
      </c>
    </row>
    <row r="54" spans="1:24" s="433" customFormat="1" ht="21.75" customHeight="1">
      <c r="A54" s="494" t="s">
        <v>19</v>
      </c>
      <c r="B54" s="483" t="s">
        <v>302</v>
      </c>
      <c r="C54" s="464"/>
      <c r="D54" s="464"/>
      <c r="E54" s="464"/>
      <c r="F54" s="464"/>
      <c r="G54" s="464"/>
      <c r="H54" s="465"/>
      <c r="I54" s="455"/>
      <c r="J54" s="715" t="s">
        <v>305</v>
      </c>
      <c r="K54" s="716"/>
      <c r="L54" s="716"/>
      <c r="M54" s="716"/>
      <c r="N54" s="716"/>
      <c r="O54" s="716"/>
      <c r="P54" s="717"/>
      <c r="Q54" s="455"/>
      <c r="R54" s="455"/>
      <c r="S54" s="455"/>
      <c r="T54" s="455"/>
    </row>
    <row r="55" spans="1:24" s="433" customFormat="1" ht="21.75" customHeight="1">
      <c r="A55" s="494" t="s">
        <v>19</v>
      </c>
      <c r="B55" s="484" t="s">
        <v>301</v>
      </c>
      <c r="C55" s="466"/>
      <c r="D55" s="466" t="s">
        <v>300</v>
      </c>
      <c r="E55" s="466"/>
      <c r="F55" s="466"/>
      <c r="G55" s="466"/>
      <c r="H55" s="467"/>
      <c r="I55" s="455"/>
      <c r="J55" s="715" t="s">
        <v>305</v>
      </c>
      <c r="K55" s="716"/>
      <c r="L55" s="716"/>
      <c r="M55" s="716"/>
      <c r="N55" s="716"/>
      <c r="O55" s="716"/>
      <c r="P55" s="717"/>
      <c r="Q55" s="455"/>
      <c r="R55" s="455"/>
      <c r="S55" s="455"/>
      <c r="T55" s="455"/>
    </row>
    <row r="56" spans="1:24" s="433" customFormat="1" ht="21.75" customHeight="1">
      <c r="B56" s="455"/>
      <c r="C56" s="455"/>
      <c r="D56" s="455"/>
      <c r="E56" s="455"/>
      <c r="F56" s="455"/>
      <c r="G56" s="455"/>
      <c r="H56" s="455"/>
      <c r="I56" s="455"/>
      <c r="J56" s="455"/>
      <c r="K56" s="455"/>
      <c r="L56" s="455"/>
      <c r="M56" s="455"/>
      <c r="N56" s="455"/>
      <c r="O56" s="455"/>
      <c r="P56" s="455"/>
      <c r="Q56" s="455"/>
      <c r="R56" s="455"/>
      <c r="S56" s="455"/>
      <c r="T56" s="455"/>
    </row>
    <row r="57" spans="1:24" s="433" customFormat="1" ht="21.75" customHeight="1">
      <c r="B57" s="455"/>
      <c r="C57" s="455"/>
      <c r="D57" s="455"/>
      <c r="E57" s="455"/>
      <c r="F57" s="455"/>
      <c r="G57" s="455"/>
      <c r="H57" s="455"/>
      <c r="I57" s="455"/>
      <c r="J57" s="455"/>
      <c r="K57" s="455"/>
      <c r="L57" s="455"/>
      <c r="M57" s="455"/>
      <c r="N57" s="455"/>
      <c r="O57" s="455"/>
      <c r="P57" s="455"/>
      <c r="Q57" s="455"/>
      <c r="R57" s="455"/>
      <c r="S57" s="455"/>
      <c r="T57" s="455"/>
    </row>
    <row r="58" spans="1:24" s="433" customFormat="1" ht="21.75" customHeight="1">
      <c r="B58" s="455"/>
      <c r="C58" s="455"/>
      <c r="D58" s="455"/>
      <c r="E58" s="455"/>
      <c r="F58" s="455"/>
      <c r="G58" s="455"/>
      <c r="H58" s="455"/>
      <c r="I58" s="455"/>
      <c r="J58" s="455"/>
      <c r="K58" s="455"/>
      <c r="L58" s="455"/>
      <c r="M58" s="455"/>
      <c r="N58" s="455"/>
      <c r="O58" s="455"/>
      <c r="P58" s="455"/>
      <c r="Q58" s="455"/>
      <c r="R58" s="455"/>
      <c r="S58" s="455"/>
      <c r="T58" s="455"/>
    </row>
    <row r="59" spans="1:24" s="433" customFormat="1" ht="21.75" customHeight="1">
      <c r="B59" s="455"/>
      <c r="C59" s="455"/>
      <c r="D59" s="455"/>
      <c r="E59" s="455" t="s">
        <v>12</v>
      </c>
      <c r="F59" s="455"/>
      <c r="G59" s="455"/>
      <c r="H59" s="455"/>
      <c r="I59" s="455"/>
      <c r="J59" s="455"/>
      <c r="K59" s="455"/>
      <c r="L59" s="455"/>
      <c r="M59" s="455"/>
      <c r="N59" s="455"/>
      <c r="O59" s="455"/>
      <c r="P59" s="455"/>
      <c r="Q59" s="455"/>
      <c r="R59" s="455"/>
      <c r="S59" s="455"/>
      <c r="T59" s="455"/>
    </row>
    <row r="60" spans="1:24" s="433" customFormat="1" ht="21.75" customHeight="1">
      <c r="B60" s="455"/>
      <c r="C60" s="455"/>
      <c r="D60" s="455"/>
      <c r="E60" s="455"/>
      <c r="F60" s="455"/>
      <c r="G60" s="455"/>
      <c r="H60" s="455"/>
      <c r="I60" s="455"/>
      <c r="J60" s="455"/>
      <c r="K60" s="455"/>
      <c r="L60" s="455"/>
      <c r="M60" s="455"/>
      <c r="N60" s="455"/>
      <c r="O60" s="455"/>
      <c r="P60" s="455"/>
      <c r="Q60" s="455"/>
      <c r="R60" s="455"/>
      <c r="S60" s="455"/>
      <c r="T60" s="455"/>
    </row>
    <row r="61" spans="1:24" s="433" customFormat="1" ht="21.75" customHeight="1">
      <c r="B61" s="747"/>
      <c r="C61" s="747"/>
      <c r="D61" s="747"/>
      <c r="E61" s="747"/>
      <c r="F61" s="747"/>
      <c r="G61" s="747"/>
      <c r="H61" s="747"/>
      <c r="I61" s="747"/>
      <c r="J61" s="747"/>
      <c r="K61" s="747"/>
      <c r="L61" s="747"/>
      <c r="M61" s="747"/>
      <c r="N61" s="747"/>
      <c r="O61" s="747"/>
      <c r="P61" s="747"/>
      <c r="Q61" s="747"/>
      <c r="R61" s="747"/>
      <c r="S61" s="747"/>
      <c r="T61" s="747"/>
    </row>
    <row r="62" spans="1:24" s="433" customFormat="1" ht="21.75" customHeight="1">
      <c r="B62" s="740"/>
      <c r="C62" s="740"/>
      <c r="D62" s="740"/>
      <c r="E62" s="740"/>
      <c r="F62" s="740"/>
      <c r="G62" s="740"/>
      <c r="H62" s="740"/>
      <c r="I62" s="740"/>
      <c r="J62" s="740"/>
      <c r="K62" s="740"/>
      <c r="L62" s="740"/>
      <c r="M62" s="740"/>
      <c r="N62" s="740"/>
      <c r="O62" s="740"/>
      <c r="P62" s="740"/>
      <c r="Q62" s="740"/>
      <c r="R62" s="740"/>
      <c r="S62" s="740"/>
      <c r="T62" s="740"/>
    </row>
    <row r="69" spans="22:26" s="433" customFormat="1" ht="30" customHeight="1"/>
    <row r="77" spans="22:26" ht="45.75" customHeight="1">
      <c r="V77" s="718" t="s">
        <v>265</v>
      </c>
      <c r="W77" s="719"/>
      <c r="X77" s="719"/>
      <c r="Y77" s="719"/>
      <c r="Z77" s="719"/>
    </row>
    <row r="78" spans="22:26" ht="44.25" customHeight="1">
      <c r="V78" s="720" t="s">
        <v>277</v>
      </c>
      <c r="W78" s="720"/>
      <c r="X78" s="720"/>
      <c r="Y78" s="720"/>
      <c r="Z78" s="720"/>
    </row>
    <row r="79" spans="22:26">
      <c r="V79" s="434">
        <f>COUNT(#REF!)</f>
        <v>0</v>
      </c>
      <c r="W79" s="435">
        <v>221989</v>
      </c>
      <c r="X79" s="435">
        <v>139483</v>
      </c>
      <c r="Y79" s="435">
        <v>40804</v>
      </c>
      <c r="Z79" s="436">
        <v>614765</v>
      </c>
    </row>
    <row r="80" spans="22:26">
      <c r="V80" s="437"/>
      <c r="W80" s="435">
        <v>1206.4619565217392</v>
      </c>
      <c r="X80" s="435">
        <v>758.05978260869563</v>
      </c>
      <c r="Y80" s="435">
        <v>221.7608695652174</v>
      </c>
      <c r="Z80" s="435">
        <v>3341.1141304347825</v>
      </c>
    </row>
    <row r="81" spans="22:26">
      <c r="V81" s="437"/>
      <c r="W81" s="438">
        <v>990</v>
      </c>
      <c r="X81" s="438">
        <v>597</v>
      </c>
      <c r="Y81" s="438">
        <v>171</v>
      </c>
      <c r="Z81" s="438">
        <v>2882</v>
      </c>
    </row>
    <row r="82" spans="22:26">
      <c r="V82" s="437"/>
      <c r="W82" s="438">
        <v>1532</v>
      </c>
      <c r="X82" s="438">
        <v>944</v>
      </c>
      <c r="Y82" s="438">
        <v>309</v>
      </c>
      <c r="Z82" s="438">
        <v>3991</v>
      </c>
    </row>
    <row r="83" spans="22:26">
      <c r="V83" s="439"/>
      <c r="W83" s="440" t="s">
        <v>274</v>
      </c>
      <c r="X83" s="440" t="s">
        <v>275</v>
      </c>
      <c r="Y83" s="440" t="s">
        <v>276</v>
      </c>
      <c r="Z83" s="440" t="s">
        <v>57</v>
      </c>
    </row>
  </sheetData>
  <mergeCells count="48">
    <mergeCell ref="N4:O4"/>
    <mergeCell ref="V37:AB37"/>
    <mergeCell ref="V28:AB28"/>
    <mergeCell ref="V27:AB27"/>
    <mergeCell ref="V26:AB26"/>
    <mergeCell ref="V25:AB25"/>
    <mergeCell ref="V20:AB20"/>
    <mergeCell ref="V19:AB19"/>
    <mergeCell ref="V16:AB16"/>
    <mergeCell ref="N7:O7"/>
    <mergeCell ref="N8:O8"/>
    <mergeCell ref="B9:K9"/>
    <mergeCell ref="B1:K1"/>
    <mergeCell ref="B2:K2"/>
    <mergeCell ref="B61:T61"/>
    <mergeCell ref="B43:T43"/>
    <mergeCell ref="B40:T40"/>
    <mergeCell ref="B38:T38"/>
    <mergeCell ref="B39:T39"/>
    <mergeCell ref="B36:T36"/>
    <mergeCell ref="B16:T16"/>
    <mergeCell ref="B35:T35"/>
    <mergeCell ref="B19:T19"/>
    <mergeCell ref="B20:T20"/>
    <mergeCell ref="J54:P54"/>
    <mergeCell ref="J45:P45"/>
    <mergeCell ref="J46:P46"/>
    <mergeCell ref="V78:Z78"/>
    <mergeCell ref="B24:T24"/>
    <mergeCell ref="B25:T25"/>
    <mergeCell ref="B26:T26"/>
    <mergeCell ref="B27:T27"/>
    <mergeCell ref="B30:T30"/>
    <mergeCell ref="B34:T34"/>
    <mergeCell ref="B31:T31"/>
    <mergeCell ref="B37:T37"/>
    <mergeCell ref="B41:T41"/>
    <mergeCell ref="B33:T33"/>
    <mergeCell ref="B32:T32"/>
    <mergeCell ref="B62:T62"/>
    <mergeCell ref="V41:AB41"/>
    <mergeCell ref="V32:AB32"/>
    <mergeCell ref="V31:AB31"/>
    <mergeCell ref="J50:P50"/>
    <mergeCell ref="J53:P53"/>
    <mergeCell ref="J49:P49"/>
    <mergeCell ref="J55:P55"/>
    <mergeCell ref="V77:Z77"/>
  </mergeCells>
  <pageMargins left="0.7" right="0.7" top="0.75" bottom="0.75" header="0.3" footer="0.3"/>
  <pageSetup paperSize="9" orientation="portrait" horizontalDpi="1200" verticalDpi="1200" r:id="rId1"/>
  <drawing r:id="rId2"/>
</worksheet>
</file>

<file path=docMetadata/LabelInfo.xml><?xml version="1.0" encoding="utf-8"?>
<clbl:labelList xmlns:clbl="http://schemas.microsoft.com/office/2020/mipLabelMetadata">
  <clbl:label id="{1e12930f-d1e2-4a82-b9a4-2c11a3fa4e67}" enabled="1" method="Standard" siteId="{b8ca57cb-1a8e-4e59-88db-8f477e249a5c}"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PPI REPORT</vt:lpstr>
      <vt:lpstr>Care for Patients</vt:lpstr>
      <vt:lpstr>Care for Staff</vt:lpstr>
      <vt:lpstr>Daily Activity</vt:lpstr>
      <vt:lpstr>Service Delivery</vt:lpstr>
      <vt:lpstr>Value for Money</vt:lpstr>
      <vt:lpstr>ROGS</vt:lpstr>
      <vt:lpstr>Web Content Page</vt:lpstr>
      <vt:lpstr>'PPI REPORT'!Print_Area</vt:lpstr>
      <vt:lpstr>ROGS!Print_Area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Carter</dc:creator>
  <cp:lastModifiedBy>Tracey Bentley</cp:lastModifiedBy>
  <cp:lastPrinted>2025-01-15T02:41:54Z</cp:lastPrinted>
  <dcterms:created xsi:type="dcterms:W3CDTF">2021-04-19T23:39:44Z</dcterms:created>
  <dcterms:modified xsi:type="dcterms:W3CDTF">2025-05-09T06:57:09Z</dcterms:modified>
</cp:coreProperties>
</file>